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Planning and Zoning\Emergency Management\2019 Blizzard &amp; Flood\2019 PDA Information\Baker Township-Done\"/>
    </mc:Choice>
  </mc:AlternateContent>
  <xr:revisionPtr revIDLastSave="0" documentId="13_ncr:1_{8BFACDE4-FEF8-4DE2-AD53-C8BA450FFE29}" xr6:coauthVersionLast="43" xr6:coauthVersionMax="43" xr10:uidLastSave="{00000000-0000-0000-0000-000000000000}"/>
  <bookViews>
    <workbookView xWindow="-108" yWindow="-108" windowWidth="23256" windowHeight="12576" activeTab="4" xr2:uid="{00000000-000D-0000-FFFF-FFFF00000000}"/>
  </bookViews>
  <sheets>
    <sheet name="Sites 1-7" sheetId="1" r:id="rId1"/>
    <sheet name="Sites 8-14" sheetId="7" r:id="rId2"/>
    <sheet name="Sites 15-21" sheetId="12" r:id="rId3"/>
    <sheet name="Sites 22-28" sheetId="13" r:id="rId4"/>
    <sheet name="Sites 29-35" sheetId="14" r:id="rId5"/>
    <sheet name="Notes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4" l="1"/>
  <c r="N4" i="13"/>
  <c r="N4" i="12"/>
  <c r="N4" i="7"/>
  <c r="C11" i="14" l="1"/>
  <c r="C14" i="13"/>
  <c r="C20" i="1"/>
  <c r="C14" i="1"/>
  <c r="H4" i="12"/>
  <c r="H4" i="13"/>
  <c r="H4" i="14"/>
  <c r="H4" i="7"/>
  <c r="F4" i="12"/>
  <c r="F4" i="13"/>
  <c r="F4" i="14"/>
  <c r="F4" i="7"/>
  <c r="R28" i="14"/>
  <c r="P28" i="14"/>
  <c r="R27" i="14"/>
  <c r="K27" i="14"/>
  <c r="R26" i="14"/>
  <c r="J26" i="14"/>
  <c r="P26" i="14"/>
  <c r="R25" i="14"/>
  <c r="P25" i="14"/>
  <c r="R24" i="14"/>
  <c r="K24" i="14"/>
  <c r="P24" i="14"/>
  <c r="R23" i="14"/>
  <c r="J23" i="14"/>
  <c r="P23" i="14"/>
  <c r="R22" i="14"/>
  <c r="P22" i="14"/>
  <c r="R21" i="14"/>
  <c r="K21" i="14"/>
  <c r="P21" i="14"/>
  <c r="R20" i="14"/>
  <c r="J20" i="14"/>
  <c r="P20" i="14"/>
  <c r="R19" i="14"/>
  <c r="P19" i="14"/>
  <c r="R18" i="14"/>
  <c r="K18" i="14"/>
  <c r="P18" i="14"/>
  <c r="R17" i="14"/>
  <c r="J17" i="14"/>
  <c r="P17" i="14"/>
  <c r="R16" i="14"/>
  <c r="P16" i="14"/>
  <c r="R15" i="14"/>
  <c r="K15" i="14"/>
  <c r="P15" i="14"/>
  <c r="R14" i="14"/>
  <c r="J14" i="14"/>
  <c r="P14" i="14"/>
  <c r="R13" i="14"/>
  <c r="P13" i="14"/>
  <c r="R12" i="14"/>
  <c r="K12" i="14"/>
  <c r="P12" i="14"/>
  <c r="R11" i="14"/>
  <c r="J11" i="14"/>
  <c r="P11" i="14"/>
  <c r="R10" i="14"/>
  <c r="P10" i="14"/>
  <c r="R9" i="14"/>
  <c r="K9" i="14"/>
  <c r="P9" i="14"/>
  <c r="R8" i="14"/>
  <c r="J8" i="14"/>
  <c r="P8" i="14"/>
  <c r="L4" i="14"/>
  <c r="C4" i="14"/>
  <c r="A4" i="14"/>
  <c r="R28" i="13"/>
  <c r="P28" i="13"/>
  <c r="R27" i="13"/>
  <c r="K27" i="13"/>
  <c r="R26" i="13"/>
  <c r="J26" i="13"/>
  <c r="P26" i="13"/>
  <c r="R25" i="13"/>
  <c r="P25" i="13"/>
  <c r="R24" i="13"/>
  <c r="K24" i="13"/>
  <c r="P24" i="13"/>
  <c r="R23" i="13"/>
  <c r="J23" i="13"/>
  <c r="P23" i="13"/>
  <c r="R22" i="13"/>
  <c r="P22" i="13"/>
  <c r="R21" i="13"/>
  <c r="K21" i="13"/>
  <c r="P21" i="13"/>
  <c r="R20" i="13"/>
  <c r="J20" i="13"/>
  <c r="P20" i="13"/>
  <c r="R19" i="13"/>
  <c r="P19" i="13"/>
  <c r="R18" i="13"/>
  <c r="K18" i="13"/>
  <c r="P18" i="13"/>
  <c r="R17" i="13"/>
  <c r="J17" i="13"/>
  <c r="P17" i="13"/>
  <c r="R16" i="13"/>
  <c r="P16" i="13"/>
  <c r="R15" i="13"/>
  <c r="K15" i="13"/>
  <c r="P15" i="13"/>
  <c r="R14" i="13"/>
  <c r="J14" i="13"/>
  <c r="P14" i="13"/>
  <c r="R13" i="13"/>
  <c r="P13" i="13"/>
  <c r="R12" i="13"/>
  <c r="K12" i="13"/>
  <c r="P12" i="13"/>
  <c r="R11" i="13"/>
  <c r="J11" i="13"/>
  <c r="P11" i="13"/>
  <c r="R10" i="13"/>
  <c r="P10" i="13"/>
  <c r="R9" i="13"/>
  <c r="K9" i="13"/>
  <c r="P9" i="13"/>
  <c r="R8" i="13"/>
  <c r="J8" i="13"/>
  <c r="P8" i="13"/>
  <c r="L4" i="13"/>
  <c r="C4" i="13"/>
  <c r="A4" i="13"/>
  <c r="C4" i="12"/>
  <c r="R28" i="12"/>
  <c r="P28" i="12"/>
  <c r="R27" i="12"/>
  <c r="K27" i="12"/>
  <c r="R26" i="12"/>
  <c r="J26" i="12"/>
  <c r="R25" i="12"/>
  <c r="P25" i="12"/>
  <c r="R24" i="12"/>
  <c r="K24" i="12"/>
  <c r="P24" i="12"/>
  <c r="R23" i="12"/>
  <c r="J23" i="12"/>
  <c r="P23" i="12"/>
  <c r="R22" i="12"/>
  <c r="P22" i="12"/>
  <c r="R21" i="12"/>
  <c r="K21" i="12"/>
  <c r="P21" i="12"/>
  <c r="R20" i="12"/>
  <c r="J20" i="12"/>
  <c r="P20" i="12"/>
  <c r="R19" i="12"/>
  <c r="P19" i="12"/>
  <c r="R18" i="12"/>
  <c r="K18" i="12"/>
  <c r="P18" i="12"/>
  <c r="R17" i="12"/>
  <c r="J17" i="12"/>
  <c r="P17" i="12"/>
  <c r="R16" i="12"/>
  <c r="P16" i="12"/>
  <c r="R15" i="12"/>
  <c r="K15" i="12"/>
  <c r="P15" i="12"/>
  <c r="R14" i="12"/>
  <c r="J14" i="12"/>
  <c r="P14" i="12"/>
  <c r="R13" i="12"/>
  <c r="P13" i="12"/>
  <c r="R12" i="12"/>
  <c r="K12" i="12"/>
  <c r="P12" i="12"/>
  <c r="R11" i="12"/>
  <c r="J11" i="12"/>
  <c r="P11" i="12"/>
  <c r="R10" i="12"/>
  <c r="P10" i="12"/>
  <c r="R9" i="12"/>
  <c r="K9" i="12"/>
  <c r="P9" i="12"/>
  <c r="R8" i="12"/>
  <c r="J8" i="12"/>
  <c r="P8" i="12"/>
  <c r="L4" i="12"/>
  <c r="A4" i="12"/>
  <c r="L4" i="7"/>
  <c r="C4" i="7"/>
  <c r="A4" i="7"/>
  <c r="R28" i="7"/>
  <c r="P28" i="7"/>
  <c r="R27" i="7"/>
  <c r="K27" i="7"/>
  <c r="P27" i="7"/>
  <c r="R26" i="7"/>
  <c r="J26" i="7"/>
  <c r="R25" i="7"/>
  <c r="P25" i="7"/>
  <c r="R24" i="7"/>
  <c r="K24" i="7"/>
  <c r="P24" i="7"/>
  <c r="R23" i="7"/>
  <c r="J23" i="7"/>
  <c r="P23" i="7"/>
  <c r="R22" i="7"/>
  <c r="P22" i="7"/>
  <c r="R21" i="7"/>
  <c r="K21" i="7"/>
  <c r="P21" i="7"/>
  <c r="R20" i="7"/>
  <c r="J20" i="7"/>
  <c r="P20" i="7"/>
  <c r="R19" i="7"/>
  <c r="P19" i="7"/>
  <c r="R18" i="7"/>
  <c r="K18" i="7"/>
  <c r="P18" i="7"/>
  <c r="R17" i="7"/>
  <c r="J17" i="7"/>
  <c r="P17" i="7"/>
  <c r="R16" i="7"/>
  <c r="P16" i="7"/>
  <c r="R15" i="7"/>
  <c r="K15" i="7"/>
  <c r="P15" i="7"/>
  <c r="R14" i="7"/>
  <c r="J14" i="7"/>
  <c r="P14" i="7"/>
  <c r="R13" i="7"/>
  <c r="P13" i="7"/>
  <c r="R12" i="7"/>
  <c r="K12" i="7"/>
  <c r="P12" i="7"/>
  <c r="R11" i="7"/>
  <c r="J11" i="7"/>
  <c r="P11" i="7"/>
  <c r="R10" i="7"/>
  <c r="P10" i="7"/>
  <c r="R9" i="7"/>
  <c r="K9" i="7"/>
  <c r="P9" i="7"/>
  <c r="R8" i="7"/>
  <c r="J8" i="7"/>
  <c r="P8" i="7"/>
  <c r="L32" i="7"/>
  <c r="L32" i="14"/>
  <c r="L32" i="13"/>
  <c r="K30" i="7"/>
  <c r="N30" i="7"/>
  <c r="L32" i="12"/>
  <c r="K30" i="14"/>
  <c r="P27" i="14"/>
  <c r="J30" i="14"/>
  <c r="K30" i="13"/>
  <c r="P27" i="13"/>
  <c r="J30" i="13"/>
  <c r="K30" i="12"/>
  <c r="P27" i="12"/>
  <c r="P26" i="12"/>
  <c r="J30" i="12"/>
  <c r="P26" i="7"/>
  <c r="J30" i="7"/>
  <c r="K32" i="7"/>
  <c r="N30" i="14"/>
  <c r="K32" i="14"/>
  <c r="J32" i="14"/>
  <c r="P32" i="14"/>
  <c r="M30" i="14"/>
  <c r="N30" i="13"/>
  <c r="K32" i="13"/>
  <c r="M30" i="13"/>
  <c r="J32" i="13"/>
  <c r="M30" i="12"/>
  <c r="J32" i="12"/>
  <c r="N30" i="12"/>
  <c r="K32" i="12"/>
  <c r="J32" i="7"/>
  <c r="P32" i="7"/>
  <c r="M30" i="7"/>
  <c r="P32" i="13"/>
  <c r="P32" i="12"/>
  <c r="P13" i="1"/>
  <c r="P28" i="1"/>
  <c r="P25" i="1"/>
  <c r="P22" i="1"/>
  <c r="P19" i="1"/>
  <c r="P16" i="1"/>
  <c r="P10" i="1"/>
  <c r="R28" i="1"/>
  <c r="R25" i="1"/>
  <c r="R22" i="1"/>
  <c r="R19" i="1"/>
  <c r="R16" i="1"/>
  <c r="R13" i="1"/>
  <c r="R10" i="1"/>
  <c r="R11" i="1"/>
  <c r="J11" i="1"/>
  <c r="P11" i="1"/>
  <c r="R12" i="1"/>
  <c r="K12" i="1"/>
  <c r="P12" i="1"/>
  <c r="R14" i="1"/>
  <c r="J14" i="1"/>
  <c r="P14" i="1"/>
  <c r="R15" i="1"/>
  <c r="K15" i="1"/>
  <c r="P15" i="1"/>
  <c r="R17" i="1"/>
  <c r="J17" i="1"/>
  <c r="P17" i="1"/>
  <c r="R18" i="1"/>
  <c r="K18" i="1"/>
  <c r="P18" i="1"/>
  <c r="R20" i="1"/>
  <c r="J20" i="1"/>
  <c r="P20" i="1"/>
  <c r="R21" i="1"/>
  <c r="K21" i="1"/>
  <c r="P21" i="1"/>
  <c r="R23" i="1"/>
  <c r="J23" i="1"/>
  <c r="P23" i="1"/>
  <c r="R24" i="1"/>
  <c r="K24" i="1"/>
  <c r="P24" i="1"/>
  <c r="R26" i="1"/>
  <c r="J26" i="1"/>
  <c r="P26" i="1"/>
  <c r="R27" i="1"/>
  <c r="K27" i="1"/>
  <c r="P27" i="1"/>
  <c r="R9" i="1"/>
  <c r="K9" i="1"/>
  <c r="P9" i="1"/>
  <c r="R8" i="1"/>
  <c r="J8" i="1"/>
  <c r="P8" i="1"/>
  <c r="L32" i="1"/>
  <c r="J30" i="1"/>
  <c r="M30" i="1"/>
  <c r="K30" i="1"/>
  <c r="K32" i="1"/>
  <c r="N30" i="1"/>
  <c r="J32" i="1"/>
  <c r="P32" i="1"/>
</calcChain>
</file>

<file path=xl/sharedStrings.xml><?xml version="1.0" encoding="utf-8"?>
<sst xmlns="http://schemas.openxmlformats.org/spreadsheetml/2006/main" count="541" uniqueCount="122">
  <si>
    <t>GRAVEL</t>
  </si>
  <si>
    <t>BASE</t>
  </si>
  <si>
    <t>CY</t>
  </si>
  <si>
    <t>Map Site#</t>
  </si>
  <si>
    <t>N</t>
  </si>
  <si>
    <t>W</t>
  </si>
  <si>
    <t xml:space="preserve">Gravel </t>
  </si>
  <si>
    <t>=</t>
  </si>
  <si>
    <t>Base</t>
  </si>
  <si>
    <t>Damage Assessment Site Worksheet - Roads and Culverts</t>
  </si>
  <si>
    <t>Contact Phone #</t>
  </si>
  <si>
    <t>Name of Local Contact</t>
  </si>
  <si>
    <t>Applicant Name</t>
  </si>
  <si>
    <t>County</t>
  </si>
  <si>
    <t>Date</t>
  </si>
  <si>
    <t>Contact Email</t>
  </si>
  <si>
    <t>Description of Material</t>
  </si>
  <si>
    <t>CULVERT</t>
  </si>
  <si>
    <t>Length in Feet</t>
  </si>
  <si>
    <t>Culvert</t>
  </si>
  <si>
    <t>GRAVEL OR BASE</t>
  </si>
  <si>
    <t>Latitude</t>
  </si>
  <si>
    <t>Longitude</t>
  </si>
  <si>
    <t>Gravel</t>
  </si>
  <si>
    <t>Total Cost</t>
  </si>
  <si>
    <t>Width in Inches</t>
  </si>
  <si>
    <t>Depth in Inches</t>
  </si>
  <si>
    <t>Width in Feet</t>
  </si>
  <si>
    <t>Work Complete %</t>
  </si>
  <si>
    <t>Culverts</t>
  </si>
  <si>
    <t>Total Damage</t>
  </si>
  <si>
    <t>Total inplace cost for sheet</t>
  </si>
  <si>
    <t>Total cubic yards/Tons (Tons=CY*1.325)</t>
  </si>
  <si>
    <t>Tons (Base)</t>
  </si>
  <si>
    <t>Tons (Gravel)</t>
  </si>
  <si>
    <t>CY (Gravel)</t>
  </si>
  <si>
    <t>CY (Base)</t>
  </si>
  <si>
    <t>Cost per foot (applicant enters)</t>
  </si>
  <si>
    <r>
      <t xml:space="preserve">All sites </t>
    </r>
    <r>
      <rPr>
        <b/>
        <u/>
        <sz val="10"/>
        <color theme="1"/>
        <rFont val="Calibri"/>
        <family val="2"/>
        <scheme val="minor"/>
      </rPr>
      <t>must</t>
    </r>
    <r>
      <rPr>
        <b/>
        <sz val="10"/>
        <color theme="1"/>
        <rFont val="Calibri"/>
        <family val="2"/>
        <scheme val="minor"/>
      </rPr>
      <t xml:space="preserve"> be identified on an attached map. Pictures of each site are not required, but encouraged.</t>
    </r>
  </si>
  <si>
    <r>
      <t xml:space="preserve">Applicant inplace cost for work activity: </t>
    </r>
    <r>
      <rPr>
        <b/>
        <sz val="8"/>
        <rFont val="Arial"/>
        <family val="2"/>
      </rPr>
      <t>Applicant enters cost per CY</t>
    </r>
  </si>
  <si>
    <t>Baker Township</t>
  </si>
  <si>
    <t>Curt Wieczorek</t>
  </si>
  <si>
    <t>Davison</t>
  </si>
  <si>
    <t>43 31 644</t>
  </si>
  <si>
    <t>W098 12.781</t>
  </si>
  <si>
    <t>N 43 30.399</t>
  </si>
  <si>
    <t>W098 12.152</t>
  </si>
  <si>
    <t>N 43 30.149</t>
  </si>
  <si>
    <t>W098 12.141</t>
  </si>
  <si>
    <t xml:space="preserve">Site </t>
  </si>
  <si>
    <t>additonal base layer for culvert backfill</t>
  </si>
  <si>
    <t>N 43 29.876</t>
  </si>
  <si>
    <t>W098 13.754</t>
  </si>
  <si>
    <t>by washed out culvert - road is washed away</t>
  </si>
  <si>
    <t>605-999-1298</t>
  </si>
  <si>
    <t>curtwzrk@gmail.com</t>
  </si>
  <si>
    <t>3' cement culvert that needs to be reset.  Culvert is good but just split apart</t>
  </si>
  <si>
    <t xml:space="preserve"> </t>
  </si>
  <si>
    <t>N 43 30.745</t>
  </si>
  <si>
    <t>W098 12.680</t>
  </si>
  <si>
    <t>N 43 30.758</t>
  </si>
  <si>
    <t>W098 14.438</t>
  </si>
  <si>
    <t>N 43 30.761</t>
  </si>
  <si>
    <t>W098 14.536</t>
  </si>
  <si>
    <t>N 43 31.043</t>
  </si>
  <si>
    <t>W098 14.551</t>
  </si>
  <si>
    <t>N 43 31.608</t>
  </si>
  <si>
    <t>W098 14.577</t>
  </si>
  <si>
    <t>N 43 31.638</t>
  </si>
  <si>
    <t>W098 14.992</t>
  </si>
  <si>
    <t>10 yards of base on side 3" deep</t>
  </si>
  <si>
    <t>N 43 31.658</t>
  </si>
  <si>
    <t>W098 15.800</t>
  </si>
  <si>
    <t>N 43 31.657</t>
  </si>
  <si>
    <t>W098 15.979</t>
  </si>
  <si>
    <t>W098 16.938</t>
  </si>
  <si>
    <t>N 43 30.791</t>
  </si>
  <si>
    <t>W098 17.843</t>
  </si>
  <si>
    <t>N43 29.993</t>
  </si>
  <si>
    <t>W098 19.244</t>
  </si>
  <si>
    <t>N43 30.039</t>
  </si>
  <si>
    <t>W098 19.245</t>
  </si>
  <si>
    <t>N 43 30.190</t>
  </si>
  <si>
    <t>W098 19.254</t>
  </si>
  <si>
    <t>N 43 30.898</t>
  </si>
  <si>
    <t>W098 19.297</t>
  </si>
  <si>
    <t>put fabric down ?</t>
  </si>
  <si>
    <t>N 43 31.139</t>
  </si>
  <si>
    <t>W098 19.306</t>
  </si>
  <si>
    <t>%</t>
  </si>
  <si>
    <t>N 43 31.603</t>
  </si>
  <si>
    <t>W098 19.329</t>
  </si>
  <si>
    <t>N 43 31.829</t>
  </si>
  <si>
    <t>W098 19.341</t>
  </si>
  <si>
    <t>N 43 32.524</t>
  </si>
  <si>
    <t>W098 16.981</t>
  </si>
  <si>
    <t>N 43 33.395</t>
  </si>
  <si>
    <t>W098 15.899</t>
  </si>
  <si>
    <t>N 43 34.262</t>
  </si>
  <si>
    <t>W098 17.676</t>
  </si>
  <si>
    <t>W098 17.480</t>
  </si>
  <si>
    <t>N 43 34.265</t>
  </si>
  <si>
    <t>W098 17.244</t>
  </si>
  <si>
    <t>W098 16.158</t>
  </si>
  <si>
    <t>N 43 34.248</t>
  </si>
  <si>
    <t>W098 15.287</t>
  </si>
  <si>
    <t>N43 34.235</t>
  </si>
  <si>
    <t>W098 14.768</t>
  </si>
  <si>
    <t>N 43 34.235</t>
  </si>
  <si>
    <t>W098 14.501</t>
  </si>
  <si>
    <t>N 43 34.224</t>
  </si>
  <si>
    <t>W098 13.907</t>
  </si>
  <si>
    <t>N 43 34.223</t>
  </si>
  <si>
    <t>W098 13.719</t>
  </si>
  <si>
    <t>N 43 34.222</t>
  </si>
  <si>
    <t>W098 13.539</t>
  </si>
  <si>
    <t>N43 34.240</t>
  </si>
  <si>
    <t>W098 12.747</t>
  </si>
  <si>
    <t>possible secction reset or replaced on 3' cement culvert</t>
  </si>
  <si>
    <t xml:space="preserve">washed out culvert. </t>
  </si>
  <si>
    <t>18" culvert split to cause the damage on the corner by it</t>
  </si>
  <si>
    <t>18" concrete culvert, replace with 18" steel culvert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</si>
</sst>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0000"/>
    <numFmt numFmtId="165" formatCode="[&lt;=9999999]###\-####;\(###\)\ ###\-####"/>
    <numFmt numFmtId="166" formatCode="mm/dd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6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FFFFFF"/>
      </patternFill>
    </fill>
    <fill>
      <patternFill patternType="lightGray">
        <bgColor theme="8" tint="0.79985961485641044"/>
      </patternFill>
    </fill>
    <fill>
      <patternFill patternType="solid">
        <fgColor rgb="FFDAEEF3"/>
        <bgColor indexed="64"/>
      </patternFill>
    </fill>
  </fills>
  <borders count="3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1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5">
    <xf numFmtId="0" fontId="0" fillId="0" borderId="0" xfId="0"/>
    <xf numFmtId="0" fontId="4" fillId="0" borderId="5" xfId="1" applyFont="1" applyBorder="1"/>
    <xf numFmtId="2" fontId="4" fillId="0" borderId="14" xfId="1" applyNumberFormat="1" applyFont="1" applyBorder="1"/>
    <xf numFmtId="0" fontId="4" fillId="3" borderId="11" xfId="1" applyFont="1" applyFill="1" applyBorder="1" applyAlignment="1">
      <alignment horizontal="center"/>
    </xf>
    <xf numFmtId="0" fontId="4" fillId="0" borderId="10" xfId="1" applyFont="1" applyBorder="1" applyAlignment="1" applyProtection="1">
      <alignment horizontal="center"/>
      <protection locked="0"/>
    </xf>
    <xf numFmtId="2" fontId="4" fillId="0" borderId="10" xfId="1" applyNumberFormat="1" applyFont="1" applyBorder="1"/>
    <xf numFmtId="164" fontId="4" fillId="0" borderId="10" xfId="1" applyNumberFormat="1" applyFont="1" applyBorder="1" applyProtection="1">
      <protection locked="0"/>
    </xf>
    <xf numFmtId="164" fontId="4" fillId="0" borderId="11" xfId="1" applyNumberFormat="1" applyFont="1" applyBorder="1" applyProtection="1">
      <protection locked="0"/>
    </xf>
    <xf numFmtId="2" fontId="4" fillId="0" borderId="8" xfId="1" applyNumberFormat="1" applyFont="1" applyBorder="1"/>
    <xf numFmtId="164" fontId="4" fillId="0" borderId="8" xfId="1" applyNumberFormat="1" applyFont="1" applyBorder="1"/>
    <xf numFmtId="0" fontId="4" fillId="3" borderId="7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0" borderId="11" xfId="1" applyFont="1" applyBorder="1" applyAlignment="1" applyProtection="1">
      <alignment horizontal="center"/>
      <protection locked="0"/>
    </xf>
    <xf numFmtId="2" fontId="4" fillId="0" borderId="11" xfId="1" applyNumberFormat="1" applyFont="1" applyBorder="1"/>
    <xf numFmtId="44" fontId="4" fillId="0" borderId="24" xfId="2" applyFont="1" applyBorder="1"/>
    <xf numFmtId="0" fontId="4" fillId="4" borderId="7" xfId="1" applyFont="1" applyFill="1" applyBorder="1" applyAlignment="1" applyProtection="1">
      <alignment horizontal="center"/>
      <protection locked="0"/>
    </xf>
    <xf numFmtId="164" fontId="4" fillId="4" borderId="7" xfId="1" applyNumberFormat="1" applyFont="1" applyFill="1" applyBorder="1" applyProtection="1">
      <protection locked="0"/>
    </xf>
    <xf numFmtId="7" fontId="4" fillId="0" borderId="10" xfId="1" applyNumberFormat="1" applyFont="1" applyBorder="1"/>
    <xf numFmtId="7" fontId="4" fillId="0" borderId="11" xfId="1" applyNumberFormat="1" applyFont="1" applyBorder="1"/>
    <xf numFmtId="7" fontId="4" fillId="4" borderId="7" xfId="1" applyNumberFormat="1" applyFont="1" applyFill="1" applyBorder="1"/>
    <xf numFmtId="0" fontId="4" fillId="0" borderId="29" xfId="1" applyFont="1" applyBorder="1"/>
    <xf numFmtId="0" fontId="4" fillId="0" borderId="27" xfId="1" applyFont="1" applyBorder="1"/>
    <xf numFmtId="0" fontId="0" fillId="4" borderId="8" xfId="0" applyFill="1" applyBorder="1"/>
    <xf numFmtId="44" fontId="4" fillId="4" borderId="30" xfId="2" applyFont="1" applyFill="1" applyBorder="1"/>
    <xf numFmtId="0" fontId="0" fillId="3" borderId="11" xfId="0" applyFill="1" applyBorder="1"/>
    <xf numFmtId="0" fontId="4" fillId="3" borderId="6" xfId="1" applyFont="1" applyFill="1" applyBorder="1" applyAlignment="1">
      <alignment horizontal="center"/>
    </xf>
    <xf numFmtId="2" fontId="4" fillId="6" borderId="32" xfId="1" applyNumberFormat="1" applyFont="1" applyFill="1" applyBorder="1"/>
    <xf numFmtId="0" fontId="0" fillId="0" borderId="31" xfId="0" applyBorder="1"/>
    <xf numFmtId="0" fontId="4" fillId="3" borderId="1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/>
    </xf>
    <xf numFmtId="0" fontId="4" fillId="3" borderId="23" xfId="1" applyFont="1" applyFill="1" applyBorder="1" applyAlignment="1">
      <alignment horizont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  <xf numFmtId="0" fontId="4" fillId="6" borderId="23" xfId="1" applyFont="1" applyFill="1" applyBorder="1" applyAlignment="1">
      <alignment horizont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wrapText="1"/>
    </xf>
    <xf numFmtId="0" fontId="4" fillId="0" borderId="8" xfId="1" applyFont="1" applyBorder="1" applyAlignment="1">
      <alignment horizontal="center"/>
    </xf>
    <xf numFmtId="0" fontId="4" fillId="5" borderId="20" xfId="1" applyFont="1" applyFill="1" applyBorder="1"/>
    <xf numFmtId="0" fontId="4" fillId="5" borderId="19" xfId="1" applyFont="1" applyFill="1" applyBorder="1"/>
    <xf numFmtId="44" fontId="4" fillId="5" borderId="26" xfId="2" applyFont="1" applyFill="1" applyBorder="1" applyProtection="1">
      <protection locked="0"/>
    </xf>
    <xf numFmtId="4" fontId="4" fillId="0" borderId="16" xfId="2" applyNumberFormat="1" applyFont="1" applyBorder="1"/>
    <xf numFmtId="0" fontId="4" fillId="0" borderId="6" xfId="1" applyFont="1" applyBorder="1" applyAlignment="1" applyProtection="1">
      <alignment horizontal="center"/>
      <protection locked="0"/>
    </xf>
    <xf numFmtId="2" fontId="4" fillId="7" borderId="11" xfId="1" applyNumberFormat="1" applyFont="1" applyFill="1" applyBorder="1"/>
    <xf numFmtId="2" fontId="4" fillId="8" borderId="7" xfId="1" applyNumberFormat="1" applyFont="1" applyFill="1" applyBorder="1"/>
    <xf numFmtId="0" fontId="4" fillId="9" borderId="11" xfId="1" applyFont="1" applyFill="1" applyBorder="1" applyAlignment="1">
      <alignment horizontal="center" vertical="center" wrapText="1"/>
    </xf>
    <xf numFmtId="2" fontId="4" fillId="7" borderId="8" xfId="1" applyNumberFormat="1" applyFont="1" applyFill="1" applyBorder="1"/>
    <xf numFmtId="9" fontId="4" fillId="0" borderId="10" xfId="1" applyNumberFormat="1" applyFont="1" applyBorder="1" applyProtection="1">
      <protection locked="0"/>
    </xf>
    <xf numFmtId="9" fontId="4" fillId="0" borderId="11" xfId="1" applyNumberFormat="1" applyFont="1" applyBorder="1" applyProtection="1">
      <protection locked="0"/>
    </xf>
    <xf numFmtId="9" fontId="4" fillId="4" borderId="7" xfId="1" applyNumberFormat="1" applyFont="1" applyFill="1" applyBorder="1" applyProtection="1">
      <protection locked="0"/>
    </xf>
    <xf numFmtId="0" fontId="8" fillId="5" borderId="23" xfId="1" applyFont="1" applyFill="1" applyBorder="1" applyAlignment="1">
      <alignment horizontal="center" wrapText="1"/>
    </xf>
    <xf numFmtId="7" fontId="4" fillId="5" borderId="7" xfId="1" applyNumberFormat="1" applyFont="1" applyFill="1" applyBorder="1" applyProtection="1">
      <protection locked="0"/>
    </xf>
    <xf numFmtId="166" fontId="10" fillId="2" borderId="11" xfId="3" applyNumberFormat="1" applyFont="1" applyFill="1" applyBorder="1" applyAlignment="1" applyProtection="1">
      <alignment horizontal="center" vertical="center" wrapText="1"/>
      <protection locked="0"/>
    </xf>
    <xf numFmtId="166" fontId="10" fillId="2" borderId="11" xfId="3" applyNumberFormat="1" applyFont="1" applyFill="1" applyBorder="1" applyAlignment="1" applyProtection="1">
      <alignment horizontal="center" wrapText="1"/>
      <protection locked="0"/>
    </xf>
    <xf numFmtId="0" fontId="4" fillId="3" borderId="9" xfId="1" applyFont="1" applyFill="1" applyBorder="1" applyAlignment="1">
      <alignment horizontal="center"/>
    </xf>
    <xf numFmtId="0" fontId="4" fillId="0" borderId="10" xfId="1" applyFont="1" applyBorder="1"/>
    <xf numFmtId="0" fontId="4" fillId="0" borderId="11" xfId="1" applyFont="1" applyBorder="1"/>
    <xf numFmtId="0" fontId="4" fillId="4" borderId="7" xfId="1" applyFont="1" applyFill="1" applyBorder="1" applyAlignment="1">
      <alignment horizontal="center"/>
    </xf>
    <xf numFmtId="0" fontId="4" fillId="4" borderId="7" xfId="1" applyFont="1" applyFill="1" applyBorder="1"/>
    <xf numFmtId="0" fontId="0" fillId="0" borderId="0" xfId="0" applyAlignment="1">
      <alignment horizontal="center"/>
    </xf>
    <xf numFmtId="0" fontId="4" fillId="5" borderId="25" xfId="1" applyFont="1" applyFill="1" applyBorder="1"/>
    <xf numFmtId="0" fontId="4" fillId="5" borderId="20" xfId="1" applyFont="1" applyFill="1" applyBorder="1"/>
    <xf numFmtId="0" fontId="4" fillId="0" borderId="24" xfId="1" applyFont="1" applyBorder="1"/>
    <xf numFmtId="0" fontId="4" fillId="0" borderId="28" xfId="1" applyFont="1" applyBorder="1"/>
    <xf numFmtId="0" fontId="4" fillId="3" borderId="10" xfId="1" applyFont="1" applyFill="1" applyBorder="1" applyAlignment="1">
      <alignment horizontal="center"/>
    </xf>
    <xf numFmtId="165" fontId="10" fillId="0" borderId="17" xfId="1" applyNumberFormat="1" applyFont="1" applyBorder="1" applyAlignment="1" applyProtection="1">
      <alignment horizontal="center" vertical="center" wrapText="1"/>
      <protection locked="0"/>
    </xf>
    <xf numFmtId="165" fontId="10" fillId="0" borderId="15" xfId="1" applyNumberFormat="1" applyFont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0" fillId="0" borderId="15" xfId="1" applyFont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10" fillId="0" borderId="18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/>
    <xf numFmtId="0" fontId="9" fillId="0" borderId="17" xfId="4" applyBorder="1" applyAlignment="1" applyProtection="1">
      <alignment horizontal="center" vertical="center" wrapText="1"/>
      <protection locked="0"/>
    </xf>
    <xf numFmtId="0" fontId="4" fillId="0" borderId="12" xfId="1" applyFont="1" applyBorder="1"/>
    <xf numFmtId="0" fontId="5" fillId="0" borderId="0" xfId="3" applyFont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6" fillId="5" borderId="33" xfId="0" applyFont="1" applyFill="1" applyBorder="1" applyAlignment="1">
      <alignment horizontal="left" vertical="top" wrapText="1"/>
    </xf>
    <xf numFmtId="0" fontId="6" fillId="5" borderId="21" xfId="0" applyFont="1" applyFill="1" applyBorder="1" applyAlignment="1">
      <alignment horizontal="left" vertical="top" wrapText="1"/>
    </xf>
    <xf numFmtId="0" fontId="6" fillId="5" borderId="34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35" xfId="0" applyFont="1" applyFill="1" applyBorder="1" applyAlignment="1">
      <alignment horizontal="left" vertical="top" wrapText="1"/>
    </xf>
    <xf numFmtId="0" fontId="6" fillId="5" borderId="36" xfId="0" applyFont="1" applyFill="1" applyBorder="1" applyAlignment="1">
      <alignment horizontal="left" vertical="top" wrapText="1"/>
    </xf>
    <xf numFmtId="0" fontId="10" fillId="0" borderId="11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165" fontId="10" fillId="0" borderId="11" xfId="1" applyNumberFormat="1" applyFont="1" applyBorder="1" applyAlignment="1">
      <alignment horizontal="center" vertical="center" wrapText="1"/>
    </xf>
    <xf numFmtId="0" fontId="9" fillId="0" borderId="17" xfId="4" applyBorder="1" applyAlignment="1">
      <alignment horizontal="center" vertical="center" wrapText="1"/>
    </xf>
    <xf numFmtId="0" fontId="11" fillId="0" borderId="17" xfId="1" applyFont="1" applyBorder="1" applyAlignment="1" applyProtection="1">
      <alignment horizontal="center" wrapText="1"/>
      <protection locked="0"/>
    </xf>
    <xf numFmtId="0" fontId="11" fillId="0" borderId="18" xfId="1" applyFont="1" applyBorder="1" applyAlignment="1" applyProtection="1">
      <alignment horizontal="center" wrapText="1"/>
      <protection locked="0"/>
    </xf>
    <xf numFmtId="0" fontId="10" fillId="0" borderId="17" xfId="1" applyFont="1" applyBorder="1" applyAlignment="1" applyProtection="1">
      <alignment horizontal="center" wrapText="1"/>
      <protection locked="0"/>
    </xf>
    <xf numFmtId="0" fontId="10" fillId="0" borderId="18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</cellXfs>
  <cellStyles count="21">
    <cellStyle name="Currency 2" xfId="2" xr:uid="{00000000-0005-0000-0000-000000000000}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Hyperlink" xfId="4" builtinId="8"/>
    <cellStyle name="Normal" xfId="0" builtinId="0"/>
    <cellStyle name="Normal 2" xfId="3" xr:uid="{00000000-0005-0000-0000-000013000000}"/>
    <cellStyle name="Normal 3" xfId="1" xr:uid="{00000000-0005-0000-0000-000014000000}"/>
  </cellStyles>
  <dxfs count="0"/>
  <tableStyles count="0" defaultTableStyle="TableStyleMedium2" defaultPivotStyle="PivotStyleLight16"/>
  <colors>
    <mruColors>
      <color rgb="FFFF7C80"/>
      <color rgb="FFFFFFCC"/>
      <color rgb="FFCCCCFF"/>
      <color rgb="FFDAEE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opLeftCell="A10" zoomScale="90" zoomScaleNormal="90" workbookViewId="0">
      <selection activeCell="N4" sqref="N4"/>
    </sheetView>
  </sheetViews>
  <sheetFormatPr defaultColWidth="8.77734375" defaultRowHeight="14.4" x14ac:dyDescent="0.3"/>
  <cols>
    <col min="1" max="1" width="7.4414062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4414062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77734375" hidden="1" customWidth="1"/>
  </cols>
  <sheetData>
    <row r="1" spans="1:18" ht="16.2" customHeight="1" x14ac:dyDescent="0.3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8" ht="9" customHeight="1" thickBot="1" x14ac:dyDescent="0.3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8" ht="14.55" customHeight="1" x14ac:dyDescent="0.3">
      <c r="A3" s="64" t="s">
        <v>12</v>
      </c>
      <c r="B3" s="64"/>
      <c r="C3" s="69" t="s">
        <v>11</v>
      </c>
      <c r="D3" s="70"/>
      <c r="E3" s="71"/>
      <c r="F3" s="64" t="s">
        <v>10</v>
      </c>
      <c r="G3" s="64"/>
      <c r="H3" s="64" t="s">
        <v>15</v>
      </c>
      <c r="I3" s="64"/>
      <c r="J3" s="64"/>
      <c r="K3" s="64"/>
      <c r="L3" s="69" t="s">
        <v>13</v>
      </c>
      <c r="M3" s="71"/>
      <c r="N3" s="11" t="s">
        <v>14</v>
      </c>
      <c r="O3" s="78" t="s">
        <v>38</v>
      </c>
      <c r="P3" s="79"/>
    </row>
    <row r="4" spans="1:18" ht="25.2" customHeight="1" x14ac:dyDescent="0.3">
      <c r="A4" s="67" t="s">
        <v>40</v>
      </c>
      <c r="B4" s="68"/>
      <c r="C4" s="67" t="s">
        <v>41</v>
      </c>
      <c r="D4" s="68"/>
      <c r="E4" s="72"/>
      <c r="F4" s="65" t="s">
        <v>54</v>
      </c>
      <c r="G4" s="66"/>
      <c r="H4" s="74" t="s">
        <v>55</v>
      </c>
      <c r="I4" s="68"/>
      <c r="J4" s="68"/>
      <c r="K4" s="72"/>
      <c r="L4" s="67" t="s">
        <v>42</v>
      </c>
      <c r="M4" s="68"/>
      <c r="N4" s="52">
        <v>43583</v>
      </c>
      <c r="O4" s="80"/>
      <c r="P4" s="81"/>
    </row>
    <row r="5" spans="1:18" ht="21" thickBot="1" x14ac:dyDescent="0.35">
      <c r="A5" s="67"/>
      <c r="B5" s="68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67"/>
      <c r="N5" s="68"/>
      <c r="O5" s="82"/>
      <c r="P5" s="83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1</v>
      </c>
      <c r="B8" s="55" t="s">
        <v>6</v>
      </c>
      <c r="C8" s="4">
        <v>273</v>
      </c>
      <c r="D8" s="4">
        <v>20</v>
      </c>
      <c r="E8" s="4">
        <v>4</v>
      </c>
      <c r="F8" s="43"/>
      <c r="G8" s="43"/>
      <c r="H8" s="43"/>
      <c r="I8" s="11" t="s">
        <v>7</v>
      </c>
      <c r="J8" s="5">
        <f>TRUNC(C8*D8*R8/27,2)</f>
        <v>67.400000000000006</v>
      </c>
      <c r="K8" s="43"/>
      <c r="L8" s="43"/>
      <c r="M8" s="6" t="s">
        <v>43</v>
      </c>
      <c r="N8" s="6" t="s">
        <v>44</v>
      </c>
      <c r="O8" s="47">
        <v>0</v>
      </c>
      <c r="P8" s="17">
        <f>SUM(J8*J31)</f>
        <v>1000.8900000000001</v>
      </c>
      <c r="R8">
        <f>SUM(E8/12)</f>
        <v>0.33333333333333331</v>
      </c>
    </row>
    <row r="9" spans="1:18" ht="18" customHeight="1" x14ac:dyDescent="0.3">
      <c r="A9" s="3">
        <v>1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6"/>
      <c r="N9" s="6"/>
      <c r="O9" s="48">
        <v>0</v>
      </c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1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6"/>
      <c r="N10" s="6"/>
      <c r="O10" s="49">
        <v>0</v>
      </c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2</v>
      </c>
      <c r="B11" s="55" t="s">
        <v>6</v>
      </c>
      <c r="C11" s="4">
        <v>150</v>
      </c>
      <c r="D11" s="4">
        <v>20</v>
      </c>
      <c r="E11" s="42">
        <v>3</v>
      </c>
      <c r="F11" s="43"/>
      <c r="G11" s="43"/>
      <c r="H11" s="43"/>
      <c r="I11" s="11" t="s">
        <v>7</v>
      </c>
      <c r="J11" s="5">
        <f>TRUNC(C11*D11*R11/27,2)</f>
        <v>27.77</v>
      </c>
      <c r="K11" s="43"/>
      <c r="L11" s="43"/>
      <c r="M11" s="6" t="s">
        <v>45</v>
      </c>
      <c r="N11" s="6" t="s">
        <v>46</v>
      </c>
      <c r="O11" s="47">
        <v>0</v>
      </c>
      <c r="P11" s="17">
        <f>SUM(J11*J31)</f>
        <v>412.3845</v>
      </c>
      <c r="R11">
        <f>SUM(E11/12)</f>
        <v>0.25</v>
      </c>
    </row>
    <row r="12" spans="1:18" ht="18" customHeight="1" x14ac:dyDescent="0.3">
      <c r="A12" s="3">
        <v>2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6"/>
      <c r="N12" s="6"/>
      <c r="O12" s="48">
        <v>0</v>
      </c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2</v>
      </c>
      <c r="B13" s="58" t="s">
        <v>19</v>
      </c>
      <c r="C13" s="44"/>
      <c r="D13" s="44"/>
      <c r="E13" s="44"/>
      <c r="F13" s="44"/>
      <c r="G13" s="15">
        <v>40</v>
      </c>
      <c r="H13" s="15">
        <v>24</v>
      </c>
      <c r="I13" s="10" t="s">
        <v>7</v>
      </c>
      <c r="J13" s="44"/>
      <c r="K13" s="44"/>
      <c r="L13" s="51">
        <v>15.39</v>
      </c>
      <c r="M13" s="6" t="s">
        <v>45</v>
      </c>
      <c r="N13" s="6" t="s">
        <v>46</v>
      </c>
      <c r="O13" s="49">
        <v>0</v>
      </c>
      <c r="P13" s="19">
        <f>SUM(L13*G13)</f>
        <v>615.6</v>
      </c>
      <c r="R13">
        <f>SUM(L13*G13)</f>
        <v>615.6</v>
      </c>
    </row>
    <row r="14" spans="1:18" ht="18" customHeight="1" thickBot="1" x14ac:dyDescent="0.35">
      <c r="A14" s="3">
        <v>3</v>
      </c>
      <c r="B14" s="56" t="s">
        <v>6</v>
      </c>
      <c r="C14" s="4">
        <f>120*3</f>
        <v>360</v>
      </c>
      <c r="D14" s="4">
        <v>20</v>
      </c>
      <c r="E14" s="4">
        <v>3</v>
      </c>
      <c r="F14" s="43"/>
      <c r="G14" s="43"/>
      <c r="H14" s="43"/>
      <c r="I14" s="11" t="s">
        <v>7</v>
      </c>
      <c r="J14" s="5">
        <f>TRUNC(C14*D14*R14/27,2)</f>
        <v>66.66</v>
      </c>
      <c r="K14" s="43"/>
      <c r="L14" s="43"/>
      <c r="M14" s="7" t="s">
        <v>47</v>
      </c>
      <c r="N14" s="7" t="s">
        <v>48</v>
      </c>
      <c r="O14" s="49">
        <v>0</v>
      </c>
      <c r="P14" s="17">
        <f>SUM(J14*J31)</f>
        <v>989.90099999999995</v>
      </c>
      <c r="R14">
        <f>SUM(E14/12)</f>
        <v>0.25</v>
      </c>
    </row>
    <row r="15" spans="1:18" ht="18" customHeight="1" thickBot="1" x14ac:dyDescent="0.35">
      <c r="A15" s="3">
        <v>3</v>
      </c>
      <c r="B15" s="56" t="s">
        <v>8</v>
      </c>
      <c r="C15" s="12">
        <v>60</v>
      </c>
      <c r="D15" s="12">
        <v>20</v>
      </c>
      <c r="E15" s="43"/>
      <c r="F15" s="12">
        <v>6</v>
      </c>
      <c r="G15" s="43"/>
      <c r="H15" s="43"/>
      <c r="I15" s="3" t="s">
        <v>7</v>
      </c>
      <c r="J15" s="43"/>
      <c r="K15" s="13">
        <f>TRUNC(C15*D15*R15/27,2)</f>
        <v>22.22</v>
      </c>
      <c r="L15" s="43"/>
      <c r="M15" s="7" t="s">
        <v>47</v>
      </c>
      <c r="N15" s="7" t="s">
        <v>48</v>
      </c>
      <c r="O15" s="49">
        <v>0</v>
      </c>
      <c r="P15" s="18">
        <f>SUM(K15*K31)</f>
        <v>329.96699999999998</v>
      </c>
      <c r="R15">
        <f>SUM(F15/12)</f>
        <v>0.5</v>
      </c>
    </row>
    <row r="16" spans="1:18" ht="18" customHeight="1" thickBot="1" x14ac:dyDescent="0.35">
      <c r="A16" s="57">
        <v>3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7"/>
      <c r="N16" s="7"/>
      <c r="O16" s="49">
        <v>0</v>
      </c>
      <c r="P16" s="19">
        <f>SUM(L16*G16)</f>
        <v>0</v>
      </c>
      <c r="R16">
        <f>SUM(L16*G16)</f>
        <v>0</v>
      </c>
    </row>
    <row r="17" spans="1:18" ht="18" customHeight="1" thickBot="1" x14ac:dyDescent="0.35">
      <c r="A17" s="3">
        <v>4</v>
      </c>
      <c r="B17" s="56" t="s">
        <v>6</v>
      </c>
      <c r="C17" s="12">
        <v>20</v>
      </c>
      <c r="D17" s="12">
        <v>16</v>
      </c>
      <c r="E17" s="12">
        <v>6</v>
      </c>
      <c r="F17" s="43"/>
      <c r="G17" s="43"/>
      <c r="H17" s="43"/>
      <c r="I17" s="11" t="s">
        <v>7</v>
      </c>
      <c r="J17" s="5">
        <f>TRUNC(C17*D17*R17/27,2)</f>
        <v>5.92</v>
      </c>
      <c r="K17" s="43"/>
      <c r="L17" s="43"/>
      <c r="M17" s="7" t="s">
        <v>51</v>
      </c>
      <c r="N17" s="7" t="s">
        <v>52</v>
      </c>
      <c r="O17" s="49">
        <v>0</v>
      </c>
      <c r="P17" s="17">
        <f>SUM(J17*J31)</f>
        <v>87.911999999999992</v>
      </c>
      <c r="R17">
        <f>SUM(E17/12)</f>
        <v>0.5</v>
      </c>
    </row>
    <row r="18" spans="1:18" ht="18" customHeight="1" thickBot="1" x14ac:dyDescent="0.35">
      <c r="A18" s="3">
        <v>4</v>
      </c>
      <c r="B18" s="56" t="s">
        <v>8</v>
      </c>
      <c r="C18" s="12">
        <v>20</v>
      </c>
      <c r="D18" s="12">
        <v>16</v>
      </c>
      <c r="E18" s="43"/>
      <c r="F18" s="12">
        <v>32</v>
      </c>
      <c r="G18" s="43"/>
      <c r="H18" s="43"/>
      <c r="I18" s="3" t="s">
        <v>7</v>
      </c>
      <c r="J18" s="43"/>
      <c r="K18" s="13">
        <f>TRUNC(C18*D18*R18/27,2)</f>
        <v>31.6</v>
      </c>
      <c r="L18" s="43"/>
      <c r="M18" s="7" t="s">
        <v>51</v>
      </c>
      <c r="N18" s="7" t="s">
        <v>52</v>
      </c>
      <c r="O18" s="49">
        <v>0</v>
      </c>
      <c r="P18" s="18">
        <f>SUM(K18*K31)</f>
        <v>469.26</v>
      </c>
      <c r="R18">
        <f>SUM(F18/12)</f>
        <v>2.6666666666666665</v>
      </c>
    </row>
    <row r="19" spans="1:18" ht="18" customHeight="1" thickBot="1" x14ac:dyDescent="0.35">
      <c r="A19" s="57">
        <v>4</v>
      </c>
      <c r="B19" s="58" t="s">
        <v>19</v>
      </c>
      <c r="C19" s="44"/>
      <c r="D19" s="44"/>
      <c r="E19" s="44"/>
      <c r="F19" s="44"/>
      <c r="G19" s="15">
        <v>40</v>
      </c>
      <c r="H19" s="15">
        <v>18</v>
      </c>
      <c r="I19" s="10" t="s">
        <v>7</v>
      </c>
      <c r="J19" s="44"/>
      <c r="K19" s="44"/>
      <c r="L19" s="51">
        <v>11.77</v>
      </c>
      <c r="M19" s="7" t="s">
        <v>51</v>
      </c>
      <c r="N19" s="7" t="s">
        <v>52</v>
      </c>
      <c r="O19" s="49">
        <v>0</v>
      </c>
      <c r="P19" s="19">
        <f>SUM(L19*G19)</f>
        <v>470.79999999999995</v>
      </c>
      <c r="R19">
        <f>SUM(L19*G19)</f>
        <v>470.79999999999995</v>
      </c>
    </row>
    <row r="20" spans="1:18" ht="18" customHeight="1" thickBot="1" x14ac:dyDescent="0.35">
      <c r="A20" s="3">
        <v>5</v>
      </c>
      <c r="B20" s="56" t="s">
        <v>6</v>
      </c>
      <c r="C20" s="12">
        <f>72*3</f>
        <v>216</v>
      </c>
      <c r="D20" s="12">
        <v>20</v>
      </c>
      <c r="E20" s="12">
        <v>4</v>
      </c>
      <c r="F20" s="43"/>
      <c r="G20" s="43"/>
      <c r="H20" s="43"/>
      <c r="I20" s="11" t="s">
        <v>7</v>
      </c>
      <c r="J20" s="5">
        <f>TRUNC(C20*D20*R20/27,2)</f>
        <v>53.33</v>
      </c>
      <c r="K20" s="43"/>
      <c r="L20" s="43"/>
      <c r="M20" s="7" t="s">
        <v>51</v>
      </c>
      <c r="N20" s="7" t="s">
        <v>52</v>
      </c>
      <c r="O20" s="49">
        <v>0</v>
      </c>
      <c r="P20" s="17">
        <f>SUM(J20*J31)</f>
        <v>791.95049999999992</v>
      </c>
      <c r="R20">
        <f>SUM(E20/12)</f>
        <v>0.33333333333333331</v>
      </c>
    </row>
    <row r="21" spans="1:18" ht="18" customHeight="1" thickBot="1" x14ac:dyDescent="0.35">
      <c r="A21" s="3">
        <v>5</v>
      </c>
      <c r="B21" s="56" t="s">
        <v>8</v>
      </c>
      <c r="C21" s="12">
        <v>216</v>
      </c>
      <c r="D21" s="12">
        <v>20</v>
      </c>
      <c r="E21" s="43"/>
      <c r="F21" s="12">
        <v>6</v>
      </c>
      <c r="G21" s="43"/>
      <c r="H21" s="43"/>
      <c r="I21" s="3" t="s">
        <v>7</v>
      </c>
      <c r="J21" s="43"/>
      <c r="K21" s="13">
        <f>TRUNC(C21*D21*R21/27,2)</f>
        <v>80</v>
      </c>
      <c r="L21" s="43"/>
      <c r="M21" s="7" t="s">
        <v>51</v>
      </c>
      <c r="N21" s="7" t="s">
        <v>52</v>
      </c>
      <c r="O21" s="49">
        <v>0</v>
      </c>
      <c r="P21" s="18">
        <f>SUM(K21*K31)</f>
        <v>1188</v>
      </c>
      <c r="R21">
        <f>SUM(F21/12)</f>
        <v>0.5</v>
      </c>
    </row>
    <row r="22" spans="1:18" ht="18" customHeight="1" thickBot="1" x14ac:dyDescent="0.35">
      <c r="A22" s="57">
        <v>5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7"/>
      <c r="N22" s="7"/>
      <c r="O22" s="49">
        <v>0</v>
      </c>
      <c r="P22" s="19">
        <f>SUM(L22*G22)</f>
        <v>0</v>
      </c>
      <c r="R22">
        <f>SUM(L22*G22)</f>
        <v>0</v>
      </c>
    </row>
    <row r="23" spans="1:18" ht="18" customHeight="1" thickBot="1" x14ac:dyDescent="0.35">
      <c r="A23" s="54">
        <v>6</v>
      </c>
      <c r="B23" s="56" t="s">
        <v>6</v>
      </c>
      <c r="C23" s="12">
        <v>150</v>
      </c>
      <c r="D23" s="12">
        <v>20</v>
      </c>
      <c r="E23" s="12">
        <v>4</v>
      </c>
      <c r="F23" s="43"/>
      <c r="G23" s="43"/>
      <c r="H23" s="43"/>
      <c r="I23" s="11" t="s">
        <v>7</v>
      </c>
      <c r="J23" s="5">
        <f>TRUNC(C23*D23*R23/27,2)</f>
        <v>37.03</v>
      </c>
      <c r="K23" s="43"/>
      <c r="L23" s="43"/>
      <c r="M23" s="7" t="s">
        <v>58</v>
      </c>
      <c r="N23" s="7" t="s">
        <v>59</v>
      </c>
      <c r="O23" s="49">
        <v>0</v>
      </c>
      <c r="P23" s="17">
        <f>SUM(J23*J31)</f>
        <v>549.89549999999997</v>
      </c>
      <c r="R23">
        <f>SUM(E23/12)</f>
        <v>0.33333333333333331</v>
      </c>
    </row>
    <row r="24" spans="1:18" ht="18" customHeight="1" thickBot="1" x14ac:dyDescent="0.35">
      <c r="A24" s="3">
        <v>6</v>
      </c>
      <c r="B24" s="56" t="s">
        <v>8</v>
      </c>
      <c r="C24" s="12">
        <v>75</v>
      </c>
      <c r="D24" s="12">
        <v>20</v>
      </c>
      <c r="E24" s="43"/>
      <c r="F24" s="12">
        <v>4</v>
      </c>
      <c r="G24" s="43"/>
      <c r="H24" s="43"/>
      <c r="I24" s="3" t="s">
        <v>7</v>
      </c>
      <c r="J24" s="43"/>
      <c r="K24" s="13">
        <f>TRUNC(C24*D24*R24/27,2)</f>
        <v>18.510000000000002</v>
      </c>
      <c r="L24" s="43"/>
      <c r="M24" s="7" t="s">
        <v>58</v>
      </c>
      <c r="N24" s="7" t="s">
        <v>59</v>
      </c>
      <c r="O24" s="49">
        <v>0</v>
      </c>
      <c r="P24" s="18">
        <f>SUM(K24*K31)</f>
        <v>274.87350000000004</v>
      </c>
      <c r="R24">
        <f>SUM(F24/12)</f>
        <v>0.33333333333333331</v>
      </c>
    </row>
    <row r="25" spans="1:18" ht="18" customHeight="1" thickBot="1" x14ac:dyDescent="0.35">
      <c r="A25" s="57">
        <v>6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7"/>
      <c r="N25" s="7"/>
      <c r="O25" s="49">
        <v>0</v>
      </c>
      <c r="P25" s="19">
        <f>SUM(L25*G25)</f>
        <v>0</v>
      </c>
      <c r="R25">
        <f>SUM(L25*G25)</f>
        <v>0</v>
      </c>
    </row>
    <row r="26" spans="1:18" ht="18" customHeight="1" thickBot="1" x14ac:dyDescent="0.35">
      <c r="A26" s="3">
        <v>7</v>
      </c>
      <c r="B26" s="56" t="s">
        <v>6</v>
      </c>
      <c r="C26" s="12">
        <v>150</v>
      </c>
      <c r="D26" s="12">
        <v>20</v>
      </c>
      <c r="E26" s="12">
        <v>4</v>
      </c>
      <c r="F26" s="43"/>
      <c r="G26" s="43"/>
      <c r="H26" s="43"/>
      <c r="I26" s="11" t="s">
        <v>7</v>
      </c>
      <c r="J26" s="5">
        <f>TRUNC(C26*D26*R26/27,2)</f>
        <v>37.03</v>
      </c>
      <c r="K26" s="43"/>
      <c r="L26" s="43"/>
      <c r="M26" s="7" t="s">
        <v>60</v>
      </c>
      <c r="N26" s="7" t="s">
        <v>61</v>
      </c>
      <c r="O26" s="49">
        <v>0</v>
      </c>
      <c r="P26" s="17">
        <f>SUM(J26*J31)</f>
        <v>549.89549999999997</v>
      </c>
      <c r="R26">
        <f>SUM(E26/12)</f>
        <v>0.33333333333333331</v>
      </c>
    </row>
    <row r="27" spans="1:18" ht="18" customHeight="1" thickBot="1" x14ac:dyDescent="0.35">
      <c r="A27" s="3">
        <v>7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9">
        <v>0</v>
      </c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7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7"/>
      <c r="N28" s="7"/>
      <c r="O28" s="49">
        <v>0</v>
      </c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5" t="s">
        <v>32</v>
      </c>
      <c r="B30" s="73"/>
      <c r="C30" s="73"/>
      <c r="D30" s="73"/>
      <c r="E30" s="73"/>
      <c r="F30" s="73"/>
      <c r="G30" s="73"/>
      <c r="H30" s="73"/>
      <c r="I30" s="1"/>
      <c r="J30" s="2">
        <f>SUM(J26,J23,J20,J17,J14,J11,J8)</f>
        <v>295.14</v>
      </c>
      <c r="K30" s="41">
        <f>SUM(K27,K24,K21,K18,K15,K12,K9)</f>
        <v>152.33000000000001</v>
      </c>
      <c r="L30" s="26"/>
      <c r="M30" s="2">
        <f>J30*1.325</f>
        <v>391.06049999999999</v>
      </c>
      <c r="N30" s="2">
        <f>K30*1.325</f>
        <v>201.83725000000001</v>
      </c>
    </row>
    <row r="31" spans="1:18" ht="18" customHeight="1" thickBot="1" x14ac:dyDescent="0.35">
      <c r="A31" s="60" t="s">
        <v>39</v>
      </c>
      <c r="B31" s="61"/>
      <c r="C31" s="61"/>
      <c r="D31" s="61"/>
      <c r="E31" s="61"/>
      <c r="F31" s="61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62" t="s">
        <v>31</v>
      </c>
      <c r="B32" s="62"/>
      <c r="C32" s="62"/>
      <c r="D32" s="62"/>
      <c r="E32" s="62"/>
      <c r="F32" s="63"/>
      <c r="G32" s="21"/>
      <c r="H32" s="21"/>
      <c r="I32" s="20"/>
      <c r="J32" s="14">
        <f>TRUNC(J30*J31,2)</f>
        <v>4382.82</v>
      </c>
      <c r="K32" s="14">
        <f>TRUNC(K30*K31,2)</f>
        <v>2262.1</v>
      </c>
      <c r="L32" s="23">
        <f>SUM(P28,P25,P22,P19,P16,P13,P10)</f>
        <v>1086.4000000000001</v>
      </c>
      <c r="P32" s="14">
        <f>SUM(J32,K32,L32)</f>
        <v>7731.32</v>
      </c>
    </row>
    <row r="33" ht="15" thickTop="1" x14ac:dyDescent="0.3"/>
  </sheetData>
  <sheetProtection password="CFED" sheet="1" objects="1" scenarios="1" selectLockedCells="1"/>
  <mergeCells count="18">
    <mergeCell ref="L3:M3"/>
    <mergeCell ref="L4:M4"/>
    <mergeCell ref="A30:F30"/>
    <mergeCell ref="A1:P2"/>
    <mergeCell ref="O3:P5"/>
    <mergeCell ref="M5:N5"/>
    <mergeCell ref="A31:F31"/>
    <mergeCell ref="A32:F32"/>
    <mergeCell ref="F3:G3"/>
    <mergeCell ref="F4:G4"/>
    <mergeCell ref="A3:B3"/>
    <mergeCell ref="A4:B4"/>
    <mergeCell ref="C3:E3"/>
    <mergeCell ref="C4:E4"/>
    <mergeCell ref="G30:H30"/>
    <mergeCell ref="A5:B5"/>
    <mergeCell ref="H4:K4"/>
    <mergeCell ref="H3:K3"/>
  </mergeCells>
  <pageMargins left="0.25" right="0.25" top="0.75" bottom="0.75" header="0.3" footer="0.3"/>
  <pageSetup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3"/>
  <sheetViews>
    <sheetView topLeftCell="A13" workbookViewId="0">
      <selection activeCell="M5" sqref="M5:N5"/>
    </sheetView>
  </sheetViews>
  <sheetFormatPr defaultColWidth="8.77734375" defaultRowHeight="14.4" x14ac:dyDescent="0.3"/>
  <cols>
    <col min="1" max="1" width="7.4414062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4414062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77734375" hidden="1" customWidth="1"/>
  </cols>
  <sheetData>
    <row r="1" spans="1:18" ht="16.2" customHeight="1" x14ac:dyDescent="0.3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8" ht="9" customHeight="1" thickBot="1" x14ac:dyDescent="0.3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8" ht="14.55" customHeight="1" x14ac:dyDescent="0.3">
      <c r="A3" s="64" t="s">
        <v>12</v>
      </c>
      <c r="B3" s="64"/>
      <c r="C3" s="69" t="s">
        <v>11</v>
      </c>
      <c r="D3" s="70"/>
      <c r="E3" s="71"/>
      <c r="F3" s="64" t="s">
        <v>10</v>
      </c>
      <c r="G3" s="64"/>
      <c r="H3" s="64" t="s">
        <v>15</v>
      </c>
      <c r="I3" s="64"/>
      <c r="J3" s="64"/>
      <c r="K3" s="64"/>
      <c r="L3" s="69" t="s">
        <v>13</v>
      </c>
      <c r="M3" s="71"/>
      <c r="N3" s="11" t="s">
        <v>14</v>
      </c>
      <c r="O3" s="78" t="s">
        <v>38</v>
      </c>
      <c r="P3" s="79"/>
    </row>
    <row r="4" spans="1:18" ht="25.2" customHeight="1" x14ac:dyDescent="0.3">
      <c r="A4" s="84" t="str">
        <f>T('Sites 1-7'!A4:B4)</f>
        <v>Baker Township</v>
      </c>
      <c r="B4" s="84"/>
      <c r="C4" s="85" t="str">
        <f>T('Sites 1-7'!C4:E4)</f>
        <v>Curt Wieczorek</v>
      </c>
      <c r="D4" s="86"/>
      <c r="E4" s="87"/>
      <c r="F4" s="88" t="str">
        <f>'Sites 1-7'!F4:G4</f>
        <v>605-999-1298</v>
      </c>
      <c r="G4" s="88"/>
      <c r="H4" s="89" t="str">
        <f>'Sites 1-7'!H4:K4</f>
        <v>curtwzrk@gmail.com</v>
      </c>
      <c r="I4" s="86"/>
      <c r="J4" s="86"/>
      <c r="K4" s="87"/>
      <c r="L4" s="84" t="str">
        <f>T('Sites 1-7'!L4:M4)</f>
        <v>Davison</v>
      </c>
      <c r="M4" s="84"/>
      <c r="N4" s="53">
        <f>'Sites 1-7'!N4</f>
        <v>43583</v>
      </c>
      <c r="O4" s="80"/>
      <c r="P4" s="81"/>
    </row>
    <row r="5" spans="1:18" ht="21" thickBot="1" x14ac:dyDescent="0.35">
      <c r="A5" s="90"/>
      <c r="B5" s="91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92"/>
      <c r="N5" s="93"/>
      <c r="O5" s="82"/>
      <c r="P5" s="83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8</v>
      </c>
      <c r="B8" s="55" t="s">
        <v>6</v>
      </c>
      <c r="C8" s="4">
        <v>30</v>
      </c>
      <c r="D8" s="4">
        <v>40</v>
      </c>
      <c r="E8" s="4">
        <v>6</v>
      </c>
      <c r="F8" s="43"/>
      <c r="G8" s="43"/>
      <c r="H8" s="43"/>
      <c r="I8" s="11" t="s">
        <v>7</v>
      </c>
      <c r="J8" s="5">
        <f>TRUNC(C8*D8*R8/27,2)</f>
        <v>22.22</v>
      </c>
      <c r="K8" s="43"/>
      <c r="L8" s="43"/>
      <c r="M8" s="6" t="s">
        <v>62</v>
      </c>
      <c r="N8" s="6" t="s">
        <v>63</v>
      </c>
      <c r="O8" s="47">
        <v>0</v>
      </c>
      <c r="P8" s="17">
        <f>SUM(J8*J31)</f>
        <v>329.96699999999998</v>
      </c>
      <c r="R8">
        <f>SUM(E8/12)</f>
        <v>0.5</v>
      </c>
    </row>
    <row r="9" spans="1:18" ht="18" customHeight="1" x14ac:dyDescent="0.3">
      <c r="A9" s="3">
        <v>8</v>
      </c>
      <c r="B9" s="56" t="s">
        <v>8</v>
      </c>
      <c r="C9" s="12">
        <v>303</v>
      </c>
      <c r="D9" s="12">
        <v>30</v>
      </c>
      <c r="E9" s="43"/>
      <c r="F9" s="12">
        <v>3</v>
      </c>
      <c r="G9" s="43"/>
      <c r="H9" s="43"/>
      <c r="I9" s="3" t="s">
        <v>7</v>
      </c>
      <c r="J9" s="43"/>
      <c r="K9" s="13">
        <f>TRUNC(C9*D9*R9/27,2)</f>
        <v>84.16</v>
      </c>
      <c r="L9" s="43"/>
      <c r="M9" s="6" t="s">
        <v>62</v>
      </c>
      <c r="N9" s="6" t="s">
        <v>63</v>
      </c>
      <c r="O9" s="47">
        <v>0</v>
      </c>
      <c r="P9" s="18">
        <f>SUM(K9*K31)</f>
        <v>1249.7759999999998</v>
      </c>
      <c r="R9">
        <f>SUM(F9/12)</f>
        <v>0.25</v>
      </c>
    </row>
    <row r="10" spans="1:18" ht="18" customHeight="1" thickBot="1" x14ac:dyDescent="0.35">
      <c r="A10" s="57">
        <v>8</v>
      </c>
      <c r="B10" s="58" t="s">
        <v>19</v>
      </c>
      <c r="C10" s="44"/>
      <c r="D10" s="44"/>
      <c r="E10" s="44"/>
      <c r="F10" s="44"/>
      <c r="G10" s="15">
        <v>40</v>
      </c>
      <c r="H10" s="15">
        <v>18</v>
      </c>
      <c r="I10" s="10" t="s">
        <v>7</v>
      </c>
      <c r="J10" s="44"/>
      <c r="K10" s="44"/>
      <c r="L10" s="51">
        <v>11.77</v>
      </c>
      <c r="M10" s="6" t="s">
        <v>62</v>
      </c>
      <c r="N10" s="6" t="s">
        <v>63</v>
      </c>
      <c r="O10" s="47">
        <v>0</v>
      </c>
      <c r="P10" s="19">
        <f>SUM(L10*G10)</f>
        <v>470.79999999999995</v>
      </c>
      <c r="R10">
        <f>SUM(L10*G10)</f>
        <v>470.79999999999995</v>
      </c>
    </row>
    <row r="11" spans="1:18" ht="18" customHeight="1" x14ac:dyDescent="0.3">
      <c r="A11" s="11">
        <v>9</v>
      </c>
      <c r="B11" s="55" t="s">
        <v>6</v>
      </c>
      <c r="C11" s="4">
        <v>255</v>
      </c>
      <c r="D11" s="4">
        <v>20</v>
      </c>
      <c r="E11" s="42">
        <v>3</v>
      </c>
      <c r="F11" s="43"/>
      <c r="G11" s="43"/>
      <c r="H11" s="43"/>
      <c r="I11" s="11" t="s">
        <v>7</v>
      </c>
      <c r="J11" s="5">
        <f>TRUNC(C11*D11*R11/27,2)</f>
        <v>47.22</v>
      </c>
      <c r="K11" s="43"/>
      <c r="L11" s="43"/>
      <c r="M11" s="6" t="s">
        <v>64</v>
      </c>
      <c r="N11" s="6" t="s">
        <v>65</v>
      </c>
      <c r="O11" s="47">
        <v>0</v>
      </c>
      <c r="P11" s="17">
        <f>SUM(J11*J31)</f>
        <v>701.21699999999998</v>
      </c>
      <c r="R11">
        <f>SUM(E11/12)</f>
        <v>0.25</v>
      </c>
    </row>
    <row r="12" spans="1:18" ht="18" customHeight="1" x14ac:dyDescent="0.3">
      <c r="A12" s="3">
        <v>9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6" t="s">
        <v>64</v>
      </c>
      <c r="N12" s="6" t="s">
        <v>65</v>
      </c>
      <c r="O12" s="47">
        <v>0</v>
      </c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9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6"/>
      <c r="N13" s="6"/>
      <c r="O13" s="47">
        <v>0</v>
      </c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10</v>
      </c>
      <c r="B14" s="56" t="s">
        <v>6</v>
      </c>
      <c r="C14" s="4">
        <v>90</v>
      </c>
      <c r="D14" s="4">
        <v>20</v>
      </c>
      <c r="E14" s="4">
        <v>3</v>
      </c>
      <c r="F14" s="43"/>
      <c r="G14" s="43"/>
      <c r="H14" s="43"/>
      <c r="I14" s="11" t="s">
        <v>7</v>
      </c>
      <c r="J14" s="5">
        <f>TRUNC(C14*D14*R14/27,2)</f>
        <v>16.66</v>
      </c>
      <c r="K14" s="43"/>
      <c r="L14" s="43"/>
      <c r="M14" s="7" t="s">
        <v>66</v>
      </c>
      <c r="N14" s="7" t="s">
        <v>67</v>
      </c>
      <c r="O14" s="47">
        <v>0</v>
      </c>
      <c r="P14" s="17">
        <f>SUM(J14*J31)</f>
        <v>247.40099999999998</v>
      </c>
      <c r="R14">
        <f>SUM(E14/12)</f>
        <v>0.25</v>
      </c>
    </row>
    <row r="15" spans="1:18" ht="18" customHeight="1" x14ac:dyDescent="0.3">
      <c r="A15" s="3">
        <v>10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 t="s">
        <v>66</v>
      </c>
      <c r="N15" s="7" t="s">
        <v>67</v>
      </c>
      <c r="O15" s="47">
        <v>0</v>
      </c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10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7"/>
      <c r="N16" s="7"/>
      <c r="O16" s="47">
        <v>0</v>
      </c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11</v>
      </c>
      <c r="B17" s="56" t="s">
        <v>6</v>
      </c>
      <c r="C17" s="12">
        <v>300</v>
      </c>
      <c r="D17" s="12">
        <v>20</v>
      </c>
      <c r="E17" s="12">
        <v>3</v>
      </c>
      <c r="F17" s="43"/>
      <c r="G17" s="43"/>
      <c r="H17" s="43"/>
      <c r="I17" s="11" t="s">
        <v>7</v>
      </c>
      <c r="J17" s="5">
        <f>TRUNC(C17*D17*R17/27,2)</f>
        <v>55.55</v>
      </c>
      <c r="K17" s="43"/>
      <c r="L17" s="43"/>
      <c r="M17" s="7" t="s">
        <v>68</v>
      </c>
      <c r="N17" s="7" t="s">
        <v>69</v>
      </c>
      <c r="O17" s="47">
        <v>0</v>
      </c>
      <c r="P17" s="17">
        <f>SUM(J17*J31)</f>
        <v>824.9174999999999</v>
      </c>
      <c r="R17">
        <f>SUM(E17/12)</f>
        <v>0.25</v>
      </c>
    </row>
    <row r="18" spans="1:18" ht="18" customHeight="1" x14ac:dyDescent="0.3">
      <c r="A18" s="3">
        <v>11</v>
      </c>
      <c r="B18" s="56" t="s">
        <v>8</v>
      </c>
      <c r="C18" s="12">
        <v>55</v>
      </c>
      <c r="D18" s="12">
        <v>10</v>
      </c>
      <c r="E18" s="43"/>
      <c r="F18" s="12">
        <v>6</v>
      </c>
      <c r="G18" s="43"/>
      <c r="H18" s="43"/>
      <c r="I18" s="3" t="s">
        <v>7</v>
      </c>
      <c r="J18" s="43"/>
      <c r="K18" s="13">
        <f>TRUNC(C18*D18*R18/27,2)</f>
        <v>10.18</v>
      </c>
      <c r="L18" s="43"/>
      <c r="M18" s="7" t="s">
        <v>68</v>
      </c>
      <c r="N18" s="7" t="s">
        <v>69</v>
      </c>
      <c r="O18" s="47">
        <v>0</v>
      </c>
      <c r="P18" s="18">
        <f>SUM(K18*K31)</f>
        <v>151.173</v>
      </c>
      <c r="R18">
        <f>SUM(F18/12)</f>
        <v>0.5</v>
      </c>
    </row>
    <row r="19" spans="1:18" ht="18" customHeight="1" thickBot="1" x14ac:dyDescent="0.35">
      <c r="A19" s="57">
        <v>11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7"/>
      <c r="N19" s="7"/>
      <c r="O19" s="47">
        <v>0</v>
      </c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12</v>
      </c>
      <c r="B20" s="56" t="s">
        <v>6</v>
      </c>
      <c r="C20" s="12">
        <v>125</v>
      </c>
      <c r="D20" s="12">
        <v>20</v>
      </c>
      <c r="E20" s="12">
        <v>3</v>
      </c>
      <c r="F20" s="43"/>
      <c r="G20" s="43"/>
      <c r="H20" s="43"/>
      <c r="I20" s="11" t="s">
        <v>7</v>
      </c>
      <c r="J20" s="5">
        <f>TRUNC(C20*D20*R20/27,2)</f>
        <v>23.14</v>
      </c>
      <c r="K20" s="43"/>
      <c r="L20" s="43"/>
      <c r="M20" s="7" t="s">
        <v>71</v>
      </c>
      <c r="N20" s="7" t="s">
        <v>72</v>
      </c>
      <c r="O20" s="47">
        <v>0</v>
      </c>
      <c r="P20" s="17">
        <f>SUM(J20*J31)</f>
        <v>343.62900000000002</v>
      </c>
      <c r="R20">
        <f>SUM(E20/12)</f>
        <v>0.25</v>
      </c>
    </row>
    <row r="21" spans="1:18" ht="18" customHeight="1" x14ac:dyDescent="0.3">
      <c r="A21" s="3">
        <v>12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7">
        <v>0</v>
      </c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12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7"/>
      <c r="N22" s="7"/>
      <c r="O22" s="47">
        <v>0</v>
      </c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13</v>
      </c>
      <c r="B23" s="56" t="s">
        <v>6</v>
      </c>
      <c r="C23" s="12">
        <v>100</v>
      </c>
      <c r="D23" s="12">
        <v>20</v>
      </c>
      <c r="E23" s="12">
        <v>2</v>
      </c>
      <c r="F23" s="43"/>
      <c r="G23" s="43"/>
      <c r="H23" s="43"/>
      <c r="I23" s="11" t="s">
        <v>7</v>
      </c>
      <c r="J23" s="5">
        <f>TRUNC(C23*D23*R23/27,2)</f>
        <v>12.34</v>
      </c>
      <c r="K23" s="43"/>
      <c r="L23" s="43"/>
      <c r="M23" s="7" t="s">
        <v>73</v>
      </c>
      <c r="N23" s="7" t="s">
        <v>74</v>
      </c>
      <c r="O23" s="47">
        <v>0</v>
      </c>
      <c r="P23" s="17">
        <f>SUM(J23*J31)</f>
        <v>183.249</v>
      </c>
      <c r="R23">
        <f>SUM(E23/12)</f>
        <v>0.16666666666666666</v>
      </c>
    </row>
    <row r="24" spans="1:18" ht="18" customHeight="1" x14ac:dyDescent="0.3">
      <c r="A24" s="3">
        <v>13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7">
        <v>0</v>
      </c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13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7"/>
      <c r="N25" s="7"/>
      <c r="O25" s="47">
        <v>0</v>
      </c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14</v>
      </c>
      <c r="B26" s="56" t="s">
        <v>6</v>
      </c>
      <c r="C26" s="12">
        <v>80</v>
      </c>
      <c r="D26" s="12">
        <v>20</v>
      </c>
      <c r="E26" s="12">
        <v>3</v>
      </c>
      <c r="F26" s="43"/>
      <c r="G26" s="43"/>
      <c r="H26" s="43"/>
      <c r="I26" s="11" t="s">
        <v>7</v>
      </c>
      <c r="J26" s="5">
        <f>TRUNC(C26*D26*R26/27,2)</f>
        <v>14.81</v>
      </c>
      <c r="K26" s="43"/>
      <c r="L26" s="43"/>
      <c r="M26" s="7" t="s">
        <v>68</v>
      </c>
      <c r="N26" s="7" t="s">
        <v>75</v>
      </c>
      <c r="O26" s="47">
        <v>0</v>
      </c>
      <c r="P26" s="17">
        <f>SUM(J26*J31)</f>
        <v>219.92850000000001</v>
      </c>
      <c r="R26">
        <f>SUM(E26/12)</f>
        <v>0.25</v>
      </c>
    </row>
    <row r="27" spans="1:18" ht="18" customHeight="1" x14ac:dyDescent="0.3">
      <c r="A27" s="3">
        <v>14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7">
        <v>0</v>
      </c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14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5" t="s">
        <v>32</v>
      </c>
      <c r="B30" s="73"/>
      <c r="C30" s="73"/>
      <c r="D30" s="73"/>
      <c r="E30" s="73"/>
      <c r="F30" s="73"/>
      <c r="G30" s="73"/>
      <c r="H30" s="73"/>
      <c r="I30" s="1"/>
      <c r="J30" s="2">
        <f>SUM(J26,J23,J20,J17,J14,J11,J8)</f>
        <v>191.94</v>
      </c>
      <c r="K30" s="41">
        <f>SUM(K27,K24,K21,K18,K15,K12,K9)</f>
        <v>94.34</v>
      </c>
      <c r="L30" s="26"/>
      <c r="M30" s="2">
        <f>J30*1.325</f>
        <v>254.32049999999998</v>
      </c>
      <c r="N30" s="2">
        <f>K30*1.325</f>
        <v>125.0005</v>
      </c>
    </row>
    <row r="31" spans="1:18" ht="18" customHeight="1" thickBot="1" x14ac:dyDescent="0.35">
      <c r="A31" s="60" t="s">
        <v>39</v>
      </c>
      <c r="B31" s="61"/>
      <c r="C31" s="61"/>
      <c r="D31" s="61"/>
      <c r="E31" s="61"/>
      <c r="F31" s="61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62" t="s">
        <v>31</v>
      </c>
      <c r="B32" s="62"/>
      <c r="C32" s="62"/>
      <c r="D32" s="62"/>
      <c r="E32" s="62"/>
      <c r="F32" s="63"/>
      <c r="G32" s="21"/>
      <c r="H32" s="21"/>
      <c r="I32" s="20"/>
      <c r="J32" s="14">
        <f>TRUNC(J30*J31,2)</f>
        <v>2850.3</v>
      </c>
      <c r="K32" s="14">
        <f>TRUNC(K30*K31,2)</f>
        <v>1400.94</v>
      </c>
      <c r="L32" s="23">
        <f>SUM(P28,P25,P22,P19,P16,P13,P10)</f>
        <v>470.79999999999995</v>
      </c>
      <c r="P32" s="14">
        <f>SUM(J32,K32,L32)</f>
        <v>4722.04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H4:K4"/>
    <mergeCell ref="L4:M4"/>
    <mergeCell ref="A5:B5"/>
    <mergeCell ref="M5:N5"/>
    <mergeCell ref="A30:F30"/>
    <mergeCell ref="G30:H30"/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</mergeCells>
  <pageMargins left="0.25" right="0.25" top="0.75" bottom="0.75" header="0.3" footer="0.3"/>
  <pageSetup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3"/>
  <sheetViews>
    <sheetView topLeftCell="A16" workbookViewId="0">
      <selection activeCell="M5" sqref="M5:N5"/>
    </sheetView>
  </sheetViews>
  <sheetFormatPr defaultColWidth="8.77734375" defaultRowHeight="14.4" x14ac:dyDescent="0.3"/>
  <cols>
    <col min="1" max="1" width="7.4414062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4414062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77734375" hidden="1" customWidth="1"/>
  </cols>
  <sheetData>
    <row r="1" spans="1:18" ht="16.2" customHeight="1" x14ac:dyDescent="0.3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8" ht="9" customHeight="1" thickBot="1" x14ac:dyDescent="0.3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8" ht="14.55" customHeight="1" x14ac:dyDescent="0.3">
      <c r="A3" s="64" t="s">
        <v>12</v>
      </c>
      <c r="B3" s="64"/>
      <c r="C3" s="69" t="s">
        <v>11</v>
      </c>
      <c r="D3" s="70"/>
      <c r="E3" s="71"/>
      <c r="F3" s="64" t="s">
        <v>10</v>
      </c>
      <c r="G3" s="64"/>
      <c r="H3" s="64" t="s">
        <v>15</v>
      </c>
      <c r="I3" s="64"/>
      <c r="J3" s="64"/>
      <c r="K3" s="64"/>
      <c r="L3" s="69" t="s">
        <v>13</v>
      </c>
      <c r="M3" s="71"/>
      <c r="N3" s="11" t="s">
        <v>14</v>
      </c>
      <c r="O3" s="78" t="s">
        <v>38</v>
      </c>
      <c r="P3" s="79"/>
    </row>
    <row r="4" spans="1:18" ht="25.2" customHeight="1" x14ac:dyDescent="0.3">
      <c r="A4" s="84" t="str">
        <f>T('Sites 1-7'!A4:B4)</f>
        <v>Baker Township</v>
      </c>
      <c r="B4" s="84"/>
      <c r="C4" s="85" t="str">
        <f>T('Sites 1-7'!C4:E4)</f>
        <v>Curt Wieczorek</v>
      </c>
      <c r="D4" s="86"/>
      <c r="E4" s="87"/>
      <c r="F4" s="88" t="str">
        <f>'Sites 1-7'!F4:G4</f>
        <v>605-999-1298</v>
      </c>
      <c r="G4" s="88"/>
      <c r="H4" s="89" t="str">
        <f>'Sites 1-7'!H4:K4</f>
        <v>curtwzrk@gmail.com</v>
      </c>
      <c r="I4" s="86"/>
      <c r="J4" s="86"/>
      <c r="K4" s="87"/>
      <c r="L4" s="84" t="str">
        <f>T('Sites 1-7'!L4:M4)</f>
        <v>Davison</v>
      </c>
      <c r="M4" s="84"/>
      <c r="N4" s="53">
        <f>'Sites 1-7'!N4</f>
        <v>43583</v>
      </c>
      <c r="O4" s="80"/>
      <c r="P4" s="81"/>
    </row>
    <row r="5" spans="1:18" ht="21" thickBot="1" x14ac:dyDescent="0.35">
      <c r="A5" s="90"/>
      <c r="B5" s="91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92"/>
      <c r="N5" s="93"/>
      <c r="O5" s="82"/>
      <c r="P5" s="83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15</v>
      </c>
      <c r="B8" s="55" t="s">
        <v>6</v>
      </c>
      <c r="C8" s="4">
        <v>720</v>
      </c>
      <c r="D8" s="4">
        <v>20</v>
      </c>
      <c r="E8" s="4">
        <v>4</v>
      </c>
      <c r="F8" s="43"/>
      <c r="G8" s="43"/>
      <c r="H8" s="43"/>
      <c r="I8" s="11" t="s">
        <v>7</v>
      </c>
      <c r="J8" s="5">
        <f>TRUNC(C8*D8*R8/27,2)</f>
        <v>177.77</v>
      </c>
      <c r="K8" s="43"/>
      <c r="L8" s="43"/>
      <c r="M8" s="6" t="s">
        <v>76</v>
      </c>
      <c r="N8" s="6" t="s">
        <v>77</v>
      </c>
      <c r="O8" s="47">
        <v>0</v>
      </c>
      <c r="P8" s="17">
        <f>SUM(J8*J31)</f>
        <v>2639.8845000000001</v>
      </c>
      <c r="R8">
        <f>SUM(E8/12)</f>
        <v>0.33333333333333331</v>
      </c>
    </row>
    <row r="9" spans="1:18" ht="18" customHeight="1" x14ac:dyDescent="0.3">
      <c r="A9" s="3">
        <v>15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15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16</v>
      </c>
      <c r="B11" s="55" t="s">
        <v>6</v>
      </c>
      <c r="C11" s="4">
        <v>90</v>
      </c>
      <c r="D11" s="4">
        <v>20</v>
      </c>
      <c r="E11" s="42">
        <v>2</v>
      </c>
      <c r="F11" s="43"/>
      <c r="G11" s="43"/>
      <c r="H11" s="43"/>
      <c r="I11" s="11" t="s">
        <v>7</v>
      </c>
      <c r="J11" s="5">
        <f>TRUNC(C11*D11*R11/27,2)</f>
        <v>11.11</v>
      </c>
      <c r="K11" s="43"/>
      <c r="L11" s="43"/>
      <c r="M11" s="6" t="s">
        <v>78</v>
      </c>
      <c r="N11" s="6" t="s">
        <v>79</v>
      </c>
      <c r="O11" s="47">
        <v>0</v>
      </c>
      <c r="P11" s="17">
        <f>SUM(J11*J31)</f>
        <v>164.98349999999999</v>
      </c>
      <c r="R11">
        <f>SUM(E11/12)</f>
        <v>0.16666666666666666</v>
      </c>
    </row>
    <row r="12" spans="1:18" ht="18" customHeight="1" x14ac:dyDescent="0.3">
      <c r="A12" s="3">
        <v>16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16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17</v>
      </c>
      <c r="B14" s="56" t="s">
        <v>6</v>
      </c>
      <c r="C14" s="4">
        <v>300</v>
      </c>
      <c r="D14" s="4">
        <v>5</v>
      </c>
      <c r="E14" s="4">
        <v>6</v>
      </c>
      <c r="F14" s="43"/>
      <c r="G14" s="43"/>
      <c r="H14" s="43"/>
      <c r="I14" s="11" t="s">
        <v>7</v>
      </c>
      <c r="J14" s="5">
        <f>TRUNC(C14*D14*R14/27,2)</f>
        <v>27.77</v>
      </c>
      <c r="K14" s="43"/>
      <c r="L14" s="43"/>
      <c r="M14" s="7" t="s">
        <v>80</v>
      </c>
      <c r="N14" s="7" t="s">
        <v>81</v>
      </c>
      <c r="O14" s="48">
        <v>0</v>
      </c>
      <c r="P14" s="17">
        <f>SUM(J14*J31)</f>
        <v>412.3845</v>
      </c>
      <c r="R14">
        <f>SUM(E14/12)</f>
        <v>0.5</v>
      </c>
    </row>
    <row r="15" spans="1:18" ht="18" customHeight="1" x14ac:dyDescent="0.3">
      <c r="A15" s="3">
        <v>17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 t="s">
        <v>89</v>
      </c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17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18</v>
      </c>
      <c r="B17" s="56" t="s">
        <v>6</v>
      </c>
      <c r="C17" s="12">
        <v>297</v>
      </c>
      <c r="D17" s="12">
        <v>20</v>
      </c>
      <c r="E17" s="12">
        <v>3</v>
      </c>
      <c r="F17" s="43"/>
      <c r="G17" s="43"/>
      <c r="H17" s="43"/>
      <c r="I17" s="11" t="s">
        <v>7</v>
      </c>
      <c r="J17" s="5">
        <f>TRUNC(C17*D17*R17/27,2)</f>
        <v>55</v>
      </c>
      <c r="K17" s="43"/>
      <c r="L17" s="43"/>
      <c r="M17" s="7" t="s">
        <v>82</v>
      </c>
      <c r="N17" s="7" t="s">
        <v>83</v>
      </c>
      <c r="O17" s="48">
        <v>0</v>
      </c>
      <c r="P17" s="17">
        <f>SUM(J17*J31)</f>
        <v>816.75</v>
      </c>
      <c r="R17">
        <f>SUM(E17/12)</f>
        <v>0.25</v>
      </c>
    </row>
    <row r="18" spans="1:18" ht="18" customHeight="1" x14ac:dyDescent="0.3">
      <c r="A18" s="3">
        <v>18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18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19</v>
      </c>
      <c r="B20" s="56" t="s">
        <v>6</v>
      </c>
      <c r="C20" s="12">
        <v>900</v>
      </c>
      <c r="D20" s="12">
        <v>20</v>
      </c>
      <c r="E20" s="12">
        <v>6</v>
      </c>
      <c r="F20" s="43"/>
      <c r="G20" s="43"/>
      <c r="H20" s="43"/>
      <c r="I20" s="11" t="s">
        <v>7</v>
      </c>
      <c r="J20" s="5">
        <f>TRUNC(C20*D20*R20/27,2)</f>
        <v>333.33</v>
      </c>
      <c r="K20" s="43"/>
      <c r="L20" s="43"/>
      <c r="M20" s="7" t="s">
        <v>84</v>
      </c>
      <c r="N20" s="7" t="s">
        <v>85</v>
      </c>
      <c r="O20" s="48">
        <v>0</v>
      </c>
      <c r="P20" s="17">
        <f>SUM(J20*J31)</f>
        <v>4949.9504999999999</v>
      </c>
      <c r="R20">
        <f>SUM(E20/12)</f>
        <v>0.5</v>
      </c>
    </row>
    <row r="21" spans="1:18" ht="18" customHeight="1" x14ac:dyDescent="0.3">
      <c r="A21" s="3">
        <v>19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>
        <v>0</v>
      </c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19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20</v>
      </c>
      <c r="B23" s="56" t="s">
        <v>6</v>
      </c>
      <c r="C23" s="12">
        <v>270</v>
      </c>
      <c r="D23" s="12">
        <v>20</v>
      </c>
      <c r="E23" s="12">
        <v>3</v>
      </c>
      <c r="F23" s="43"/>
      <c r="G23" s="43"/>
      <c r="H23" s="43"/>
      <c r="I23" s="11" t="s">
        <v>7</v>
      </c>
      <c r="J23" s="5">
        <f>TRUNC(C23*D23*R23/27,2)</f>
        <v>50</v>
      </c>
      <c r="K23" s="43"/>
      <c r="L23" s="43"/>
      <c r="M23" s="7" t="s">
        <v>87</v>
      </c>
      <c r="N23" s="7" t="s">
        <v>88</v>
      </c>
      <c r="O23" s="48">
        <v>0</v>
      </c>
      <c r="P23" s="17">
        <f>SUM(J23*J31)</f>
        <v>742.5</v>
      </c>
      <c r="R23">
        <f>SUM(E23/12)</f>
        <v>0.25</v>
      </c>
    </row>
    <row r="24" spans="1:18" ht="18" customHeight="1" x14ac:dyDescent="0.3">
      <c r="A24" s="3">
        <v>20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20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21</v>
      </c>
      <c r="B26" s="56" t="s">
        <v>6</v>
      </c>
      <c r="C26" s="12">
        <v>115</v>
      </c>
      <c r="D26" s="12">
        <v>20</v>
      </c>
      <c r="E26" s="12">
        <v>3</v>
      </c>
      <c r="F26" s="43"/>
      <c r="G26" s="43"/>
      <c r="H26" s="43"/>
      <c r="I26" s="11" t="s">
        <v>7</v>
      </c>
      <c r="J26" s="5">
        <f>TRUNC(C26*D26*R26/27,2)</f>
        <v>21.29</v>
      </c>
      <c r="K26" s="43"/>
      <c r="L26" s="43"/>
      <c r="M26" s="7" t="s">
        <v>90</v>
      </c>
      <c r="N26" s="7" t="s">
        <v>91</v>
      </c>
      <c r="O26" s="48">
        <v>0</v>
      </c>
      <c r="P26" s="17">
        <f>SUM(J26*J31)</f>
        <v>316.15649999999999</v>
      </c>
      <c r="R26">
        <f>SUM(E26/12)</f>
        <v>0.25</v>
      </c>
    </row>
    <row r="27" spans="1:18" ht="18" customHeight="1" x14ac:dyDescent="0.3">
      <c r="A27" s="3">
        <v>21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21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5" t="s">
        <v>32</v>
      </c>
      <c r="B30" s="73"/>
      <c r="C30" s="73"/>
      <c r="D30" s="73"/>
      <c r="E30" s="73"/>
      <c r="F30" s="73"/>
      <c r="G30" s="73"/>
      <c r="H30" s="73"/>
      <c r="I30" s="1"/>
      <c r="J30" s="2">
        <f>SUM(J26,J23,J20,J17,J14,J11,J8)</f>
        <v>676.27</v>
      </c>
      <c r="K30" s="41">
        <f>SUM(K27,K24,K21,K18,K15,K12,K9)</f>
        <v>0</v>
      </c>
      <c r="L30" s="26"/>
      <c r="M30" s="2">
        <f>J30*1.325</f>
        <v>896.05774999999994</v>
      </c>
      <c r="N30" s="2">
        <f>K30*1.325</f>
        <v>0</v>
      </c>
    </row>
    <row r="31" spans="1:18" ht="18" customHeight="1" thickBot="1" x14ac:dyDescent="0.35">
      <c r="A31" s="60" t="s">
        <v>39</v>
      </c>
      <c r="B31" s="61"/>
      <c r="C31" s="61"/>
      <c r="D31" s="61"/>
      <c r="E31" s="61"/>
      <c r="F31" s="61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62" t="s">
        <v>31</v>
      </c>
      <c r="B32" s="62"/>
      <c r="C32" s="62"/>
      <c r="D32" s="62"/>
      <c r="E32" s="62"/>
      <c r="F32" s="63"/>
      <c r="G32" s="21"/>
      <c r="H32" s="21"/>
      <c r="I32" s="20"/>
      <c r="J32" s="14">
        <f>TRUNC(J30*J31,2)</f>
        <v>10042.6</v>
      </c>
      <c r="K32" s="14">
        <f>TRUNC(K30*K31,2)</f>
        <v>0</v>
      </c>
      <c r="L32" s="23">
        <f>SUM(P28,P25,P22,P19,P16,P13,P10)</f>
        <v>0</v>
      </c>
      <c r="P32" s="14">
        <f>SUM(J32,K32,L32)</f>
        <v>10042.6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H4:K4"/>
    <mergeCell ref="L4:M4"/>
    <mergeCell ref="A5:B5"/>
    <mergeCell ref="M5:N5"/>
    <mergeCell ref="A30:F30"/>
    <mergeCell ref="G30:H30"/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</mergeCells>
  <pageMargins left="0.25" right="0.25" top="0.75" bottom="0.75" header="0.3" footer="0.3"/>
  <pageSetup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3"/>
  <sheetViews>
    <sheetView topLeftCell="A13" workbookViewId="0">
      <selection activeCell="M5" sqref="M5:N5"/>
    </sheetView>
  </sheetViews>
  <sheetFormatPr defaultColWidth="8.77734375" defaultRowHeight="14.4" x14ac:dyDescent="0.3"/>
  <cols>
    <col min="1" max="1" width="7.4414062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4414062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77734375" hidden="1" customWidth="1"/>
  </cols>
  <sheetData>
    <row r="1" spans="1:18" ht="16.2" customHeight="1" x14ac:dyDescent="0.3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8" ht="9" customHeight="1" thickBot="1" x14ac:dyDescent="0.3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8" ht="14.55" customHeight="1" x14ac:dyDescent="0.3">
      <c r="A3" s="64" t="s">
        <v>12</v>
      </c>
      <c r="B3" s="64"/>
      <c r="C3" s="69" t="s">
        <v>11</v>
      </c>
      <c r="D3" s="70"/>
      <c r="E3" s="71"/>
      <c r="F3" s="64" t="s">
        <v>10</v>
      </c>
      <c r="G3" s="64"/>
      <c r="H3" s="64" t="s">
        <v>15</v>
      </c>
      <c r="I3" s="64"/>
      <c r="J3" s="64"/>
      <c r="K3" s="64"/>
      <c r="L3" s="69" t="s">
        <v>13</v>
      </c>
      <c r="M3" s="71"/>
      <c r="N3" s="11" t="s">
        <v>14</v>
      </c>
      <c r="O3" s="78" t="s">
        <v>38</v>
      </c>
      <c r="P3" s="79"/>
    </row>
    <row r="4" spans="1:18" ht="25.2" customHeight="1" x14ac:dyDescent="0.3">
      <c r="A4" s="84" t="str">
        <f>T('Sites 1-7'!A4:B4)</f>
        <v>Baker Township</v>
      </c>
      <c r="B4" s="84"/>
      <c r="C4" s="85" t="str">
        <f>T('Sites 1-7'!C4:E4)</f>
        <v>Curt Wieczorek</v>
      </c>
      <c r="D4" s="86"/>
      <c r="E4" s="87"/>
      <c r="F4" s="88" t="str">
        <f>'Sites 1-7'!F4:G4</f>
        <v>605-999-1298</v>
      </c>
      <c r="G4" s="88"/>
      <c r="H4" s="89" t="str">
        <f>'Sites 1-7'!H4:K4</f>
        <v>curtwzrk@gmail.com</v>
      </c>
      <c r="I4" s="86"/>
      <c r="J4" s="86"/>
      <c r="K4" s="87"/>
      <c r="L4" s="84" t="str">
        <f>T('Sites 1-7'!L4:M4)</f>
        <v>Davison</v>
      </c>
      <c r="M4" s="84"/>
      <c r="N4" s="53">
        <f>'Sites 1-7'!N4</f>
        <v>43583</v>
      </c>
      <c r="O4" s="80"/>
      <c r="P4" s="81"/>
    </row>
    <row r="5" spans="1:18" ht="21" thickBot="1" x14ac:dyDescent="0.35">
      <c r="A5" s="90"/>
      <c r="B5" s="91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92"/>
      <c r="N5" s="93"/>
      <c r="O5" s="82"/>
      <c r="P5" s="83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22</v>
      </c>
      <c r="B8" s="55" t="s">
        <v>6</v>
      </c>
      <c r="C8" s="4">
        <v>350</v>
      </c>
      <c r="D8" s="4">
        <v>20</v>
      </c>
      <c r="E8" s="4">
        <v>3</v>
      </c>
      <c r="F8" s="43"/>
      <c r="G8" s="43"/>
      <c r="H8" s="43"/>
      <c r="I8" s="11" t="s">
        <v>7</v>
      </c>
      <c r="J8" s="5">
        <f>TRUNC(C8*D8*R8/27,2)</f>
        <v>64.81</v>
      </c>
      <c r="K8" s="43"/>
      <c r="L8" s="43"/>
      <c r="M8" s="6" t="s">
        <v>92</v>
      </c>
      <c r="N8" s="6" t="s">
        <v>93</v>
      </c>
      <c r="O8" s="47">
        <v>0</v>
      </c>
      <c r="P8" s="17">
        <f>SUM(J8*J31)</f>
        <v>962.42849999999999</v>
      </c>
      <c r="R8">
        <f>SUM(E8/12)</f>
        <v>0.25</v>
      </c>
    </row>
    <row r="9" spans="1:18" ht="18" customHeight="1" x14ac:dyDescent="0.3">
      <c r="A9" s="3">
        <v>22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22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23</v>
      </c>
      <c r="B11" s="55" t="s">
        <v>6</v>
      </c>
      <c r="C11" s="4">
        <v>150</v>
      </c>
      <c r="D11" s="4">
        <v>20</v>
      </c>
      <c r="E11" s="42">
        <v>6</v>
      </c>
      <c r="F11" s="43"/>
      <c r="G11" s="43"/>
      <c r="H11" s="43"/>
      <c r="I11" s="11" t="s">
        <v>7</v>
      </c>
      <c r="J11" s="5">
        <f>TRUNC(C11*D11*R11/27,2)</f>
        <v>55.55</v>
      </c>
      <c r="K11" s="43"/>
      <c r="L11" s="43"/>
      <c r="M11" s="6" t="s">
        <v>94</v>
      </c>
      <c r="N11" s="6" t="s">
        <v>95</v>
      </c>
      <c r="O11" s="47">
        <v>0</v>
      </c>
      <c r="P11" s="17">
        <f>SUM(J11*J31)</f>
        <v>824.9174999999999</v>
      </c>
      <c r="R11">
        <f>SUM(E11/12)</f>
        <v>0.5</v>
      </c>
    </row>
    <row r="12" spans="1:18" ht="18" customHeight="1" x14ac:dyDescent="0.3">
      <c r="A12" s="3">
        <v>23</v>
      </c>
      <c r="B12" s="56" t="s">
        <v>8</v>
      </c>
      <c r="C12" s="12">
        <v>40</v>
      </c>
      <c r="D12" s="12">
        <v>3</v>
      </c>
      <c r="E12" s="43"/>
      <c r="F12" s="12">
        <v>4</v>
      </c>
      <c r="G12" s="43"/>
      <c r="H12" s="43"/>
      <c r="I12" s="3" t="s">
        <v>7</v>
      </c>
      <c r="J12" s="43"/>
      <c r="K12" s="13">
        <f>TRUNC(C12*D12*R12/27,2)</f>
        <v>1.48</v>
      </c>
      <c r="L12" s="43"/>
      <c r="M12" s="6" t="s">
        <v>94</v>
      </c>
      <c r="N12" s="6" t="s">
        <v>95</v>
      </c>
      <c r="O12" s="47">
        <v>0</v>
      </c>
      <c r="P12" s="18">
        <f>SUM(K12*K31)</f>
        <v>21.977999999999998</v>
      </c>
      <c r="R12">
        <f>SUM(F12/12)</f>
        <v>0.33333333333333331</v>
      </c>
    </row>
    <row r="13" spans="1:18" ht="18" customHeight="1" thickBot="1" x14ac:dyDescent="0.35">
      <c r="A13" s="57">
        <v>23</v>
      </c>
      <c r="B13" s="58" t="s">
        <v>19</v>
      </c>
      <c r="C13" s="44"/>
      <c r="D13" s="44"/>
      <c r="E13" s="44"/>
      <c r="F13" s="44"/>
      <c r="G13" s="15">
        <v>40</v>
      </c>
      <c r="H13" s="15">
        <v>18</v>
      </c>
      <c r="I13" s="10" t="s">
        <v>7</v>
      </c>
      <c r="J13" s="44"/>
      <c r="K13" s="44"/>
      <c r="L13" s="51">
        <v>11.77</v>
      </c>
      <c r="M13" s="6" t="s">
        <v>94</v>
      </c>
      <c r="N13" s="6" t="s">
        <v>95</v>
      </c>
      <c r="O13" s="47">
        <v>0</v>
      </c>
      <c r="P13" s="19">
        <f>SUM(L13*G13)</f>
        <v>470.79999999999995</v>
      </c>
      <c r="R13">
        <f>SUM(L13*G13)</f>
        <v>470.79999999999995</v>
      </c>
    </row>
    <row r="14" spans="1:18" ht="18" customHeight="1" x14ac:dyDescent="0.3">
      <c r="A14" s="3">
        <v>24</v>
      </c>
      <c r="B14" s="56" t="s">
        <v>6</v>
      </c>
      <c r="C14" s="4">
        <f>76*3</f>
        <v>228</v>
      </c>
      <c r="D14" s="4">
        <v>20</v>
      </c>
      <c r="E14" s="4">
        <v>6</v>
      </c>
      <c r="F14" s="43"/>
      <c r="G14" s="43"/>
      <c r="H14" s="43"/>
      <c r="I14" s="11" t="s">
        <v>7</v>
      </c>
      <c r="J14" s="5">
        <f>TRUNC(C14*D14*R14/27,2)</f>
        <v>84.44</v>
      </c>
      <c r="K14" s="43"/>
      <c r="L14" s="43"/>
      <c r="M14" s="7" t="s">
        <v>96</v>
      </c>
      <c r="N14" s="7" t="s">
        <v>97</v>
      </c>
      <c r="O14" s="48">
        <v>0</v>
      </c>
      <c r="P14" s="17">
        <f>SUM(J14*J31)</f>
        <v>1253.934</v>
      </c>
      <c r="R14">
        <f>SUM(E14/12)</f>
        <v>0.5</v>
      </c>
    </row>
    <row r="15" spans="1:18" ht="18" customHeight="1" x14ac:dyDescent="0.3">
      <c r="A15" s="3">
        <v>24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24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25</v>
      </c>
      <c r="B17" s="56" t="s">
        <v>6</v>
      </c>
      <c r="C17" s="12">
        <v>150</v>
      </c>
      <c r="D17" s="12">
        <v>10</v>
      </c>
      <c r="E17" s="12">
        <v>6</v>
      </c>
      <c r="F17" s="43"/>
      <c r="G17" s="43"/>
      <c r="H17" s="43"/>
      <c r="I17" s="11" t="s">
        <v>7</v>
      </c>
      <c r="J17" s="5">
        <f>TRUNC(C17*D17*R17/27,2)</f>
        <v>27.77</v>
      </c>
      <c r="K17" s="43"/>
      <c r="L17" s="43"/>
      <c r="M17" s="7" t="s">
        <v>98</v>
      </c>
      <c r="N17" s="7" t="s">
        <v>99</v>
      </c>
      <c r="O17" s="48">
        <v>0</v>
      </c>
      <c r="P17" s="17">
        <f>SUM(J17*J31)</f>
        <v>412.3845</v>
      </c>
      <c r="R17">
        <f>SUM(E17/12)</f>
        <v>0.5</v>
      </c>
    </row>
    <row r="18" spans="1:18" ht="18" customHeight="1" x14ac:dyDescent="0.3">
      <c r="A18" s="3">
        <v>25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25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26</v>
      </c>
      <c r="B20" s="56" t="s">
        <v>6</v>
      </c>
      <c r="C20" s="12">
        <v>20</v>
      </c>
      <c r="D20" s="12">
        <v>20</v>
      </c>
      <c r="E20" s="12">
        <v>6</v>
      </c>
      <c r="F20" s="43"/>
      <c r="G20" s="43"/>
      <c r="H20" s="43"/>
      <c r="I20" s="11" t="s">
        <v>7</v>
      </c>
      <c r="J20" s="5">
        <f>TRUNC(C20*D20*R20/27,2)</f>
        <v>7.4</v>
      </c>
      <c r="K20" s="43"/>
      <c r="L20" s="43"/>
      <c r="M20" s="7" t="s">
        <v>98</v>
      </c>
      <c r="N20" s="7" t="s">
        <v>100</v>
      </c>
      <c r="O20" s="48"/>
      <c r="P20" s="17">
        <f>SUM(J20*J31)</f>
        <v>109.89</v>
      </c>
      <c r="R20">
        <f>SUM(E20/12)</f>
        <v>0.5</v>
      </c>
    </row>
    <row r="21" spans="1:18" ht="18" customHeight="1" x14ac:dyDescent="0.3">
      <c r="A21" s="3">
        <v>26</v>
      </c>
      <c r="B21" s="56" t="s">
        <v>8</v>
      </c>
      <c r="C21" s="12">
        <v>20</v>
      </c>
      <c r="D21" s="12">
        <v>20</v>
      </c>
      <c r="E21" s="43"/>
      <c r="F21" s="12">
        <v>6</v>
      </c>
      <c r="G21" s="43"/>
      <c r="H21" s="43"/>
      <c r="I21" s="3" t="s">
        <v>7</v>
      </c>
      <c r="J21" s="43"/>
      <c r="K21" s="13">
        <f>TRUNC(C21*D21*R21/27,2)</f>
        <v>7.4</v>
      </c>
      <c r="L21" s="43"/>
      <c r="M21" s="7" t="s">
        <v>98</v>
      </c>
      <c r="N21" s="7" t="s">
        <v>100</v>
      </c>
      <c r="O21" s="48"/>
      <c r="P21" s="18">
        <f>SUM(K21*K31)</f>
        <v>109.89</v>
      </c>
      <c r="R21">
        <f>SUM(F21/12)</f>
        <v>0.5</v>
      </c>
    </row>
    <row r="22" spans="1:18" ht="18" customHeight="1" thickBot="1" x14ac:dyDescent="0.35">
      <c r="A22" s="57">
        <v>26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27</v>
      </c>
      <c r="B23" s="56" t="s">
        <v>6</v>
      </c>
      <c r="C23" s="12">
        <v>60</v>
      </c>
      <c r="D23" s="12">
        <v>10</v>
      </c>
      <c r="E23" s="12">
        <v>4</v>
      </c>
      <c r="F23" s="43"/>
      <c r="G23" s="43"/>
      <c r="H23" s="43"/>
      <c r="I23" s="11" t="s">
        <v>7</v>
      </c>
      <c r="J23" s="5">
        <f>TRUNC(C23*D23*R23/27,2)</f>
        <v>7.4</v>
      </c>
      <c r="K23" s="43"/>
      <c r="L23" s="43"/>
      <c r="M23" s="7" t="s">
        <v>101</v>
      </c>
      <c r="N23" s="7" t="s">
        <v>102</v>
      </c>
      <c r="O23" s="48"/>
      <c r="P23" s="17">
        <f>SUM(J23*J31)</f>
        <v>109.89</v>
      </c>
      <c r="R23">
        <f>SUM(E23/12)</f>
        <v>0.33333333333333331</v>
      </c>
    </row>
    <row r="24" spans="1:18" ht="18" customHeight="1" x14ac:dyDescent="0.3">
      <c r="A24" s="3">
        <v>27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27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28</v>
      </c>
      <c r="B26" s="56" t="s">
        <v>6</v>
      </c>
      <c r="C26" s="12">
        <v>40</v>
      </c>
      <c r="D26" s="12">
        <v>20</v>
      </c>
      <c r="E26" s="12">
        <v>3</v>
      </c>
      <c r="F26" s="43"/>
      <c r="G26" s="43"/>
      <c r="H26" s="43"/>
      <c r="I26" s="11" t="s">
        <v>7</v>
      </c>
      <c r="J26" s="5">
        <f>TRUNC(C26*D26*R26/27,2)</f>
        <v>7.4</v>
      </c>
      <c r="K26" s="43"/>
      <c r="L26" s="43"/>
      <c r="M26" s="7" t="s">
        <v>101</v>
      </c>
      <c r="N26" s="7" t="s">
        <v>103</v>
      </c>
      <c r="O26" s="48"/>
      <c r="P26" s="17">
        <f>SUM(J26*J31)</f>
        <v>109.89</v>
      </c>
      <c r="R26">
        <f>SUM(E26/12)</f>
        <v>0.25</v>
      </c>
    </row>
    <row r="27" spans="1:18" ht="18" customHeight="1" x14ac:dyDescent="0.3">
      <c r="A27" s="3">
        <v>28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28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5" t="s">
        <v>32</v>
      </c>
      <c r="B30" s="73"/>
      <c r="C30" s="73"/>
      <c r="D30" s="73"/>
      <c r="E30" s="73"/>
      <c r="F30" s="73"/>
      <c r="G30" s="73"/>
      <c r="H30" s="73"/>
      <c r="I30" s="1"/>
      <c r="J30" s="2">
        <f>SUM(J26,J23,J20,J17,J14,J11,J8)</f>
        <v>254.76999999999998</v>
      </c>
      <c r="K30" s="41">
        <f>SUM(K27,K24,K21,K18,K15,K12,K9)</f>
        <v>8.8800000000000008</v>
      </c>
      <c r="L30" s="26"/>
      <c r="M30" s="2">
        <f>J30*1.325</f>
        <v>337.57024999999999</v>
      </c>
      <c r="N30" s="2">
        <f>K30*1.325</f>
        <v>11.766</v>
      </c>
    </row>
    <row r="31" spans="1:18" ht="18" customHeight="1" thickBot="1" x14ac:dyDescent="0.35">
      <c r="A31" s="60" t="s">
        <v>39</v>
      </c>
      <c r="B31" s="61"/>
      <c r="C31" s="61"/>
      <c r="D31" s="61"/>
      <c r="E31" s="61"/>
      <c r="F31" s="61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62" t="s">
        <v>31</v>
      </c>
      <c r="B32" s="62"/>
      <c r="C32" s="62"/>
      <c r="D32" s="62"/>
      <c r="E32" s="62"/>
      <c r="F32" s="63"/>
      <c r="G32" s="21"/>
      <c r="H32" s="21"/>
      <c r="I32" s="20"/>
      <c r="J32" s="14">
        <f>TRUNC(J30*J31,2)</f>
        <v>3783.33</v>
      </c>
      <c r="K32" s="14">
        <f>TRUNC(K30*K31,2)</f>
        <v>131.86000000000001</v>
      </c>
      <c r="L32" s="23">
        <f>SUM(P28,P25,P22,P19,P16,P13,P10)</f>
        <v>470.79999999999995</v>
      </c>
      <c r="P32" s="14">
        <f>SUM(J32,K32,L32)</f>
        <v>4385.99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H4:K4"/>
    <mergeCell ref="L4:M4"/>
    <mergeCell ref="A5:B5"/>
    <mergeCell ref="M5:N5"/>
    <mergeCell ref="A30:F30"/>
    <mergeCell ref="G30:H30"/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</mergeCells>
  <pageMargins left="0.25" right="0.25" top="0.75" bottom="0.75" header="0.3" footer="0.3"/>
  <pageSetup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3"/>
  <sheetViews>
    <sheetView tabSelected="1" topLeftCell="A13" workbookViewId="0">
      <selection activeCell="M5" sqref="M5:N5"/>
    </sheetView>
  </sheetViews>
  <sheetFormatPr defaultColWidth="8.77734375" defaultRowHeight="14.4" x14ac:dyDescent="0.3"/>
  <cols>
    <col min="1" max="1" width="7.4414062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4414062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77734375" hidden="1" customWidth="1"/>
  </cols>
  <sheetData>
    <row r="1" spans="1:18" ht="16.2" customHeight="1" x14ac:dyDescent="0.3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8" ht="9" customHeight="1" thickBot="1" x14ac:dyDescent="0.3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8" ht="14.55" customHeight="1" x14ac:dyDescent="0.3">
      <c r="A3" s="64" t="s">
        <v>12</v>
      </c>
      <c r="B3" s="64"/>
      <c r="C3" s="69" t="s">
        <v>11</v>
      </c>
      <c r="D3" s="70"/>
      <c r="E3" s="71"/>
      <c r="F3" s="64" t="s">
        <v>10</v>
      </c>
      <c r="G3" s="64"/>
      <c r="H3" s="64" t="s">
        <v>15</v>
      </c>
      <c r="I3" s="64"/>
      <c r="J3" s="64"/>
      <c r="K3" s="64"/>
      <c r="L3" s="69" t="s">
        <v>13</v>
      </c>
      <c r="M3" s="71"/>
      <c r="N3" s="11" t="s">
        <v>14</v>
      </c>
      <c r="O3" s="78" t="s">
        <v>38</v>
      </c>
      <c r="P3" s="79"/>
    </row>
    <row r="4" spans="1:18" ht="25.2" customHeight="1" x14ac:dyDescent="0.3">
      <c r="A4" s="84" t="str">
        <f>T('Sites 1-7'!A4:B4)</f>
        <v>Baker Township</v>
      </c>
      <c r="B4" s="84"/>
      <c r="C4" s="85" t="str">
        <f>T('Sites 1-7'!C4:E4)</f>
        <v>Curt Wieczorek</v>
      </c>
      <c r="D4" s="86"/>
      <c r="E4" s="87"/>
      <c r="F4" s="88" t="str">
        <f>'Sites 1-7'!F4:G4</f>
        <v>605-999-1298</v>
      </c>
      <c r="G4" s="88"/>
      <c r="H4" s="89" t="str">
        <f>'Sites 1-7'!H4:K4</f>
        <v>curtwzrk@gmail.com</v>
      </c>
      <c r="I4" s="86"/>
      <c r="J4" s="86"/>
      <c r="K4" s="87"/>
      <c r="L4" s="84" t="str">
        <f>T('Sites 1-7'!L4:M4)</f>
        <v>Davison</v>
      </c>
      <c r="M4" s="84"/>
      <c r="N4" s="53">
        <f>'Sites 1-7'!N4</f>
        <v>43583</v>
      </c>
      <c r="O4" s="80"/>
      <c r="P4" s="81"/>
    </row>
    <row r="5" spans="1:18" ht="21" thickBot="1" x14ac:dyDescent="0.35">
      <c r="A5" s="90"/>
      <c r="B5" s="91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92"/>
      <c r="N5" s="93"/>
      <c r="O5" s="82"/>
      <c r="P5" s="83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29</v>
      </c>
      <c r="B8" s="55" t="s">
        <v>6</v>
      </c>
      <c r="C8" s="4">
        <v>210</v>
      </c>
      <c r="D8" s="4">
        <v>20</v>
      </c>
      <c r="E8" s="4">
        <v>4</v>
      </c>
      <c r="F8" s="43"/>
      <c r="G8" s="43"/>
      <c r="H8" s="43"/>
      <c r="I8" s="11" t="s">
        <v>7</v>
      </c>
      <c r="J8" s="5">
        <f>TRUNC(C8*D8*R8/27,2)</f>
        <v>51.85</v>
      </c>
      <c r="K8" s="43"/>
      <c r="L8" s="43"/>
      <c r="M8" s="6" t="s">
        <v>104</v>
      </c>
      <c r="N8" s="6" t="s">
        <v>105</v>
      </c>
      <c r="O8" s="47">
        <v>0</v>
      </c>
      <c r="P8" s="17">
        <f>SUM(J8*J31)</f>
        <v>769.97249999999997</v>
      </c>
      <c r="R8">
        <f>SUM(E8/12)</f>
        <v>0.33333333333333331</v>
      </c>
    </row>
    <row r="9" spans="1:18" ht="18" customHeight="1" x14ac:dyDescent="0.3">
      <c r="A9" s="3">
        <v>29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29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30</v>
      </c>
      <c r="B11" s="55" t="s">
        <v>6</v>
      </c>
      <c r="C11" s="4">
        <f>86*3</f>
        <v>258</v>
      </c>
      <c r="D11" s="4">
        <v>20</v>
      </c>
      <c r="E11" s="42">
        <v>6</v>
      </c>
      <c r="F11" s="43"/>
      <c r="G11" s="43"/>
      <c r="H11" s="43"/>
      <c r="I11" s="11" t="s">
        <v>7</v>
      </c>
      <c r="J11" s="5">
        <f>TRUNC(C11*D11*R11/27,2)</f>
        <v>95.55</v>
      </c>
      <c r="K11" s="43"/>
      <c r="L11" s="43"/>
      <c r="M11" s="6" t="s">
        <v>106</v>
      </c>
      <c r="N11" s="6" t="s">
        <v>107</v>
      </c>
      <c r="O11" s="47">
        <v>0</v>
      </c>
      <c r="P11" s="17">
        <f>SUM(J11*J31)</f>
        <v>1418.9175</v>
      </c>
      <c r="R11">
        <f>SUM(E11/12)</f>
        <v>0.5</v>
      </c>
    </row>
    <row r="12" spans="1:18" ht="18" customHeight="1" x14ac:dyDescent="0.3">
      <c r="A12" s="3">
        <v>30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30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31</v>
      </c>
      <c r="B14" s="56" t="s">
        <v>6</v>
      </c>
      <c r="C14" s="4">
        <v>100</v>
      </c>
      <c r="D14" s="4">
        <v>15</v>
      </c>
      <c r="E14" s="4">
        <v>3</v>
      </c>
      <c r="F14" s="43"/>
      <c r="G14" s="43"/>
      <c r="H14" s="43"/>
      <c r="I14" s="11" t="s">
        <v>7</v>
      </c>
      <c r="J14" s="5">
        <f>TRUNC(C14*D14*R14/27,2)</f>
        <v>13.88</v>
      </c>
      <c r="K14" s="43"/>
      <c r="L14" s="43"/>
      <c r="M14" s="7" t="s">
        <v>108</v>
      </c>
      <c r="N14" s="7" t="s">
        <v>109</v>
      </c>
      <c r="O14" s="48">
        <v>0</v>
      </c>
      <c r="P14" s="17">
        <f>SUM(J14*J31)</f>
        <v>206.11799999999999</v>
      </c>
      <c r="R14">
        <f>SUM(E14/12)</f>
        <v>0.25</v>
      </c>
    </row>
    <row r="15" spans="1:18" ht="18" customHeight="1" x14ac:dyDescent="0.3">
      <c r="A15" s="3">
        <v>31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31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32</v>
      </c>
      <c r="B17" s="56" t="s">
        <v>6</v>
      </c>
      <c r="C17" s="12">
        <v>75</v>
      </c>
      <c r="D17" s="12">
        <v>10</v>
      </c>
      <c r="E17" s="12">
        <v>3</v>
      </c>
      <c r="F17" s="43"/>
      <c r="G17" s="43"/>
      <c r="H17" s="43"/>
      <c r="I17" s="11" t="s">
        <v>7</v>
      </c>
      <c r="J17" s="5">
        <f>TRUNC(C17*D17*R17/27,2)</f>
        <v>6.94</v>
      </c>
      <c r="K17" s="43"/>
      <c r="L17" s="43"/>
      <c r="M17" s="7" t="s">
        <v>110</v>
      </c>
      <c r="N17" s="7" t="s">
        <v>111</v>
      </c>
      <c r="O17" s="48">
        <v>0</v>
      </c>
      <c r="P17" s="17">
        <f>SUM(J17*J31)</f>
        <v>103.059</v>
      </c>
      <c r="R17">
        <f>SUM(E17/12)</f>
        <v>0.25</v>
      </c>
    </row>
    <row r="18" spans="1:18" ht="18" customHeight="1" x14ac:dyDescent="0.3">
      <c r="A18" s="3">
        <v>32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32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33</v>
      </c>
      <c r="B20" s="56" t="s">
        <v>6</v>
      </c>
      <c r="C20" s="12">
        <v>100</v>
      </c>
      <c r="D20" s="12">
        <v>10</v>
      </c>
      <c r="E20" s="12">
        <v>4</v>
      </c>
      <c r="F20" s="43"/>
      <c r="G20" s="43"/>
      <c r="H20" s="43"/>
      <c r="I20" s="11" t="s">
        <v>7</v>
      </c>
      <c r="J20" s="5">
        <f>TRUNC(C20*D20*R20/27,2)</f>
        <v>12.34</v>
      </c>
      <c r="K20" s="43"/>
      <c r="L20" s="43"/>
      <c r="M20" s="7" t="s">
        <v>112</v>
      </c>
      <c r="N20" s="7" t="s">
        <v>113</v>
      </c>
      <c r="O20" s="48">
        <v>0</v>
      </c>
      <c r="P20" s="17">
        <f>SUM(J20*J31)</f>
        <v>183.249</v>
      </c>
      <c r="R20">
        <f>SUM(E20/12)</f>
        <v>0.33333333333333331</v>
      </c>
    </row>
    <row r="21" spans="1:18" ht="18" customHeight="1" x14ac:dyDescent="0.3">
      <c r="A21" s="3">
        <v>33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33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34</v>
      </c>
      <c r="B23" s="56" t="s">
        <v>6</v>
      </c>
      <c r="C23" s="12">
        <v>120</v>
      </c>
      <c r="D23" s="12">
        <v>20</v>
      </c>
      <c r="E23" s="12">
        <v>3</v>
      </c>
      <c r="F23" s="43"/>
      <c r="G23" s="43"/>
      <c r="H23" s="43"/>
      <c r="I23" s="11" t="s">
        <v>7</v>
      </c>
      <c r="J23" s="5">
        <f>TRUNC(C23*D23*R23/27,2)</f>
        <v>22.22</v>
      </c>
      <c r="K23" s="43"/>
      <c r="L23" s="43"/>
      <c r="M23" s="7" t="s">
        <v>114</v>
      </c>
      <c r="N23" s="7" t="s">
        <v>115</v>
      </c>
      <c r="O23" s="48">
        <v>0</v>
      </c>
      <c r="P23" s="17">
        <f>SUM(J23*J31)</f>
        <v>329.96699999999998</v>
      </c>
      <c r="R23">
        <f>SUM(E23/12)</f>
        <v>0.25</v>
      </c>
    </row>
    <row r="24" spans="1:18" ht="18" customHeight="1" x14ac:dyDescent="0.3">
      <c r="A24" s="3">
        <v>34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34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35</v>
      </c>
      <c r="B26" s="56" t="s">
        <v>6</v>
      </c>
      <c r="C26" s="12">
        <v>900</v>
      </c>
      <c r="D26" s="12">
        <v>20</v>
      </c>
      <c r="E26" s="12">
        <v>4</v>
      </c>
      <c r="F26" s="43"/>
      <c r="G26" s="43"/>
      <c r="H26" s="43"/>
      <c r="I26" s="11" t="s">
        <v>7</v>
      </c>
      <c r="J26" s="5">
        <f>TRUNC(C26*D26*R26/27,2)</f>
        <v>222.22</v>
      </c>
      <c r="K26" s="43"/>
      <c r="L26" s="43"/>
      <c r="M26" s="7" t="s">
        <v>116</v>
      </c>
      <c r="N26" s="7" t="s">
        <v>117</v>
      </c>
      <c r="O26" s="48">
        <v>0</v>
      </c>
      <c r="P26" s="17">
        <f>SUM(J26*J31)</f>
        <v>3299.9670000000001</v>
      </c>
      <c r="R26">
        <f>SUM(E26/12)</f>
        <v>0.33333333333333331</v>
      </c>
    </row>
    <row r="27" spans="1:18" ht="18" customHeight="1" x14ac:dyDescent="0.3">
      <c r="A27" s="3">
        <v>35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35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5" t="s">
        <v>32</v>
      </c>
      <c r="B30" s="73"/>
      <c r="C30" s="73"/>
      <c r="D30" s="73"/>
      <c r="E30" s="73"/>
      <c r="F30" s="73"/>
      <c r="G30" s="73"/>
      <c r="H30" s="73"/>
      <c r="I30" s="1"/>
      <c r="J30" s="2">
        <f>SUM(J26,J23,J20,J17,J14,J11,J8)</f>
        <v>425</v>
      </c>
      <c r="K30" s="41">
        <f>SUM(K27,K24,K21,K18,K15,K12,K9)</f>
        <v>0</v>
      </c>
      <c r="L30" s="26"/>
      <c r="M30" s="2">
        <f>J30*1.325</f>
        <v>563.125</v>
      </c>
      <c r="N30" s="2">
        <f>K30*1.325</f>
        <v>0</v>
      </c>
    </row>
    <row r="31" spans="1:18" ht="18" customHeight="1" thickBot="1" x14ac:dyDescent="0.35">
      <c r="A31" s="60" t="s">
        <v>39</v>
      </c>
      <c r="B31" s="61"/>
      <c r="C31" s="61"/>
      <c r="D31" s="61"/>
      <c r="E31" s="61"/>
      <c r="F31" s="61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62" t="s">
        <v>31</v>
      </c>
      <c r="B32" s="62"/>
      <c r="C32" s="62"/>
      <c r="D32" s="62"/>
      <c r="E32" s="62"/>
      <c r="F32" s="63"/>
      <c r="G32" s="21"/>
      <c r="H32" s="21"/>
      <c r="I32" s="20"/>
      <c r="J32" s="14">
        <f>TRUNC(J30*J31,2)</f>
        <v>6311.25</v>
      </c>
      <c r="K32" s="14">
        <f>TRUNC(K30*K31,2)</f>
        <v>0</v>
      </c>
      <c r="L32" s="23">
        <f>SUM(P28,P25,P22,P19,P16,P13,P10)</f>
        <v>0</v>
      </c>
      <c r="P32" s="14">
        <f>SUM(J32,K32,L32)</f>
        <v>6311.25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H4:K4"/>
    <mergeCell ref="L4:M4"/>
    <mergeCell ref="A5:B5"/>
    <mergeCell ref="M5:N5"/>
    <mergeCell ref="A30:F30"/>
    <mergeCell ref="G30:H30"/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</mergeCells>
  <pageMargins left="0.25" right="0.25" top="0.75" bottom="0.75" header="0.3" footer="0.3"/>
  <pageSetup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6"/>
  <sheetViews>
    <sheetView workbookViewId="0">
      <selection activeCell="B18" sqref="B18"/>
    </sheetView>
  </sheetViews>
  <sheetFormatPr defaultColWidth="11.5546875" defaultRowHeight="14.4" x14ac:dyDescent="0.3"/>
  <cols>
    <col min="1" max="1" width="10.77734375" style="59"/>
    <col min="5" max="5" width="6.44140625" customWidth="1"/>
  </cols>
  <sheetData>
    <row r="1" spans="1:2" x14ac:dyDescent="0.3">
      <c r="A1" s="59" t="s">
        <v>49</v>
      </c>
    </row>
    <row r="3" spans="1:2" x14ac:dyDescent="0.3">
      <c r="A3" s="59">
        <v>3</v>
      </c>
      <c r="B3" t="s">
        <v>50</v>
      </c>
    </row>
    <row r="4" spans="1:2" x14ac:dyDescent="0.3">
      <c r="B4" t="s">
        <v>118</v>
      </c>
    </row>
    <row r="6" spans="1:2" x14ac:dyDescent="0.3">
      <c r="A6" s="59">
        <v>4</v>
      </c>
      <c r="B6" t="s">
        <v>119</v>
      </c>
    </row>
    <row r="7" spans="1:2" x14ac:dyDescent="0.3">
      <c r="A7" s="59">
        <v>5</v>
      </c>
      <c r="B7" t="s">
        <v>53</v>
      </c>
    </row>
    <row r="9" spans="1:2" x14ac:dyDescent="0.3">
      <c r="A9" s="59">
        <v>6</v>
      </c>
      <c r="B9" t="s">
        <v>56</v>
      </c>
    </row>
    <row r="11" spans="1:2" x14ac:dyDescent="0.3">
      <c r="A11" s="59">
        <v>8</v>
      </c>
      <c r="B11" t="s">
        <v>120</v>
      </c>
    </row>
    <row r="13" spans="1:2" x14ac:dyDescent="0.3">
      <c r="A13" s="59">
        <v>11</v>
      </c>
      <c r="B13" t="s">
        <v>70</v>
      </c>
    </row>
    <row r="15" spans="1:2" x14ac:dyDescent="0.3">
      <c r="A15" s="59">
        <v>19</v>
      </c>
      <c r="B15" t="s">
        <v>86</v>
      </c>
    </row>
    <row r="17" spans="1:8" x14ac:dyDescent="0.3">
      <c r="A17" s="59">
        <v>23</v>
      </c>
      <c r="B17" t="s">
        <v>121</v>
      </c>
    </row>
    <row r="19" spans="1:8" x14ac:dyDescent="0.3">
      <c r="A19" s="59" t="s">
        <v>57</v>
      </c>
      <c r="B19" t="s">
        <v>57</v>
      </c>
    </row>
    <row r="25" spans="1:8" x14ac:dyDescent="0.3">
      <c r="A25" s="94"/>
      <c r="B25" s="94"/>
      <c r="C25" s="94"/>
      <c r="D25" s="94"/>
      <c r="E25" s="94"/>
      <c r="F25" s="94"/>
      <c r="G25" s="94"/>
      <c r="H25" s="94"/>
    </row>
    <row r="26" spans="1:8" x14ac:dyDescent="0.3">
      <c r="A26" s="94"/>
      <c r="B26" s="94"/>
      <c r="C26" s="94"/>
      <c r="D26" s="94"/>
      <c r="E26" s="94"/>
      <c r="F26" s="94"/>
      <c r="G26" s="94"/>
      <c r="H26" s="94"/>
    </row>
  </sheetData>
  <mergeCells count="2">
    <mergeCell ref="A25:H25"/>
    <mergeCell ref="A26:H26"/>
  </mergeCells>
  <phoneticPr fontId="13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Sites 1-7</vt:lpstr>
      <vt:lpstr>Sites 8-14</vt:lpstr>
      <vt:lpstr>Sites 15-21</vt:lpstr>
      <vt:lpstr>Sites 22-28</vt:lpstr>
      <vt:lpstr>Sites 29-35</vt:lpstr>
      <vt:lpstr>Notes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Dokken, Jack</dc:creator>
  <cp:lastModifiedBy>Jeff Bathke</cp:lastModifiedBy>
  <cp:lastPrinted>2019-03-22T15:28:05Z</cp:lastPrinted>
  <dcterms:created xsi:type="dcterms:W3CDTF">2016-06-03T21:15:09Z</dcterms:created>
  <dcterms:modified xsi:type="dcterms:W3CDTF">2019-04-30T12:46:42Z</dcterms:modified>
</cp:coreProperties>
</file>